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10 Oktober\"/>
    </mc:Choice>
  </mc:AlternateContent>
  <xr:revisionPtr revIDLastSave="0" documentId="13_ncr:1_{AAAF8904-9E4C-4243-B6A0-EBC6BE92BCC4}" xr6:coauthVersionLast="46" xr6:coauthVersionMax="46" xr10:uidLastSave="{00000000-0000-0000-0000-000000000000}"/>
  <bookViews>
    <workbookView xWindow="-120" yWindow="-120" windowWidth="29040" windowHeight="17640" xr2:uid="{00000000-000D-0000-FFFF-FFFF00000000}"/>
  </bookViews>
  <sheets>
    <sheet name="Template" sheetId="6" r:id="rId1"/>
    <sheet name="Glossary" sheetId="7" r:id="rId2"/>
  </sheets>
  <definedNames>
    <definedName name="_xlnm.Print_Area" localSheetId="1">Glossary!#REF!</definedName>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6" l="1"/>
  <c r="D90" i="6" l="1"/>
  <c r="K36" i="6" l="1"/>
  <c r="I53" i="6" l="1"/>
  <c r="L35" i="6" l="1"/>
  <c r="D30" i="6" l="1"/>
  <c r="M41" i="6" l="1"/>
  <c r="K31" i="6" l="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<sst xmlns="http://schemas.openxmlformats.org/spreadsheetml/2006/main" count="266" uniqueCount="169">
  <si>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</si>
  <si>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</si>
  <si>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</si>
  <si>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</si>
  <si>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</si>
  <si>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</si>
  <si>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</si>
  <si>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</si>
  <si>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</si>
  <si>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</si>
  <si>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</si>
  <si>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</si>
  <si>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</si>
  <si>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</si>
  <si>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</si>
  <si>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</si>
  <si>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</si>
  <si>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</si>
  <si>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</si>
  <si>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</si>
  <si>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</si>
  <si>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</si>
  <si>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</si>
  <si>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</si>
  <si>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</si>
  <si>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</si>
  <si>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</si>
  <si>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</si>
  <si>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</si>
  <si>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</si>
  <si>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</si>
  <si>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</si>
  <si>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</si>
  <si>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</si>
  <si>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</si>
  <si>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</si>
  <si>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</si>
  <si>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</si>
  <si>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</si>
  <si>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</si>
  <si>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</si>
  <si>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</si>
  <si>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</si>
  <si>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</si>
  <si>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</si>
  <si>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</si>
  <si>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</si>
  <si>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</si>
  <si>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</si>
  <si>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</si>
  <si>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</si>
  <si>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</si>
  <si>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</si>
  <si>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</si>
  <si>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</si>
  <si>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</si>
  <si>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</si>
  <si>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</si>
  <si>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</si>
  <si>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</si>
  <si>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</si>
  <si>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</si>
  <si>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</si>
  <si>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</si>
  <si>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</si>
  <si>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</si>
  <si>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</si>
  <si>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</si>
  <si>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</si>
  <si>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</si>
  <si>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</si>
  <si>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</si>
  <si>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</si>
  <si>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</si>
  <si>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</si>
  <si>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</si>
  <si>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</si>
  <si>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</si>
  <si>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</si>
  <si>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</si>
  <si>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</si>
  <si>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</si>
  <si>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</si>
  <si>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</si>
  <si>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</si>
  <si>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</si>
  <si>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</si>
  <si>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</si>
  <si>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</si>
  <si>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</si>
  <si>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</si>
  <si>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</si>
  <si>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</si>
  <si>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</si>
  <si>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</si>
  <si>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</si>
  <si>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</si>
  <si>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</si>
  <si>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</si>
  <si>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</si>
  <si>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</si>
  <si>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</si>
  <si>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</si>
  <si>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</si>
  <si>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</si>
  <si>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</si>
  <si>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</si>
  <si>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</si>
  <si>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</si>
  <si>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</si>
  <si>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</si>
  <si>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</si>
  <si>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</si>
  <si>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</si>
  <si>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</si>
  <si>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</si>
  <si>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</si>
  <si>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</si>
  <si>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</si>
  <si>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</si>
  <si>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</si>
  <si>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</si>
  <si>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</si>
  <si>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</si>
  <si>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</si>
  <si>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</si>
  <si>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</si>
  <si>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</si>
  <si>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</si>
  <si>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</si>
  <si>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</si>
  <si>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</si>
  <si>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</si>
  <si>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</si>
  <si>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</si>
  <si>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</si>
  <si>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</si>
  <si>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</si>
  <si>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</si>
  <si>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</si>
  <si>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</si>
  <si>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</si>
  <si>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</si>
  <si>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</si>
  <si>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</si>
  <si>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</si>
  <si>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</si>
  <si>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</si>
  <si>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</si>
  <si>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</si>
  <si>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</si>
  <si>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</si>
  <si>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</si>
  <si>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</si>
  <si>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</si>
  <si>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</si>
  <si>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</si>
  <si>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</si>
  <si>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</si>
  <si>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</si>
  <si>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</si>
  <si>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</si>
  <si>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</si>
  <si>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</si>
  <si>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</si>
  <si>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2029-</t>
  </si>
  <si>
    <t>SE0015503446</t>
  </si>
  <si>
    <t>XS2389315768</t>
  </si>
  <si>
    <t>31/10/2021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</si>
</sst>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168</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151</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263611.30277215003</v>
      </c>
      <c r="E17" s="6"/>
      <c r="F17" s="7"/>
      <c r="G17" s="6"/>
      <c r="H17" s="6"/>
      <c r="I17" s="12" t="s">
        <v>42</v>
      </c>
      <c r="J17" s="12"/>
      <c r="K17" s="82">
        <v>427685</v>
      </c>
      <c r="L17" s="6"/>
      <c r="M17" s="6"/>
      <c r="N17" s="6"/>
    </row>
    <row r="18" spans="1:14" x14ac:dyDescent="0.25">
      <c r="A18" s="1"/>
      <c r="B18" s="6"/>
      <c r="C18" s="12" t="s">
        <v>61</v>
      </c>
      <c r="D18" s="82">
        <v>9990</v>
      </c>
      <c r="E18" s="6"/>
      <c r="F18" s="7"/>
      <c r="G18" s="6"/>
      <c r="H18" s="6"/>
      <c r="I18" s="12" t="s">
        <v>43</v>
      </c>
      <c r="J18" s="12"/>
      <c r="K18" s="82">
        <v>188515</v>
      </c>
      <c r="L18" s="6"/>
      <c r="M18" s="6"/>
      <c r="N18" s="6"/>
    </row>
    <row r="19" spans="1:14" x14ac:dyDescent="0.25">
      <c r="A19" s="1"/>
      <c r="B19" s="6"/>
      <c r="C19" s="12" t="s">
        <v>28</v>
      </c>
      <c r="D19" s="82"/>
      <c r="E19" s="6"/>
      <c r="F19" s="6"/>
      <c r="G19" s="6"/>
      <c r="H19" s="6"/>
      <c r="I19" s="12" t="s">
        <v>48</v>
      </c>
      <c r="J19" s="12"/>
      <c r="K19" s="82">
        <v>187453</v>
      </c>
      <c r="L19" s="6"/>
      <c r="M19" s="6"/>
      <c r="N19" s="6"/>
    </row>
    <row r="20" spans="1:14" x14ac:dyDescent="0.25">
      <c r="A20" s="1"/>
      <c r="B20" s="6"/>
      <c r="C20" s="21" t="s">
        <v>23</v>
      </c>
      <c r="D20" s="91">
        <f>SUM(D17:D19)</f>
        <v>273601.30277215003</v>
      </c>
      <c r="E20" s="6"/>
      <c r="F20" s="6"/>
      <c r="G20" s="6"/>
      <c r="H20" s="6"/>
      <c r="I20" s="12" t="s">
        <v>44</v>
      </c>
      <c r="J20" s="12"/>
      <c r="K20" s="82">
        <v>616367.89406256902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196176.54783980999</v>
      </c>
      <c r="E23" s="34">
        <f>IF($D$30=0,,(D23/$D$30))</f>
        <v>0.74418868150495565</v>
      </c>
      <c r="F23" s="82">
        <v>592218.51872069563</v>
      </c>
      <c r="G23" s="6"/>
      <c r="H23" s="6"/>
      <c r="I23" s="72" t="s">
        <v>65</v>
      </c>
      <c r="J23" s="72"/>
      <c r="K23" s="96">
        <v>34185.09518429001</v>
      </c>
      <c r="L23" s="34">
        <f>IF($K$31=0,,(K23/$K$31))</f>
        <v>0.1296799295963329</v>
      </c>
      <c r="M23" s="6"/>
      <c r="N23" s="6"/>
    </row>
    <row r="24" spans="1:14" x14ac:dyDescent="0.25">
      <c r="A24" s="1"/>
      <c r="B24" s="6"/>
      <c r="C24" s="26" t="s">
        <v>31</v>
      </c>
      <c r="D24" s="82">
        <v>67434.754932340002</v>
      </c>
      <c r="E24" s="34">
        <f t="shared" ref="E24:E30" si="0">IF($D$30=0,,(D24/$D$30))</f>
        <v>0.25581131849504424</v>
      </c>
      <c r="F24" s="82">
        <v>701101.59</v>
      </c>
      <c r="G24" s="6"/>
      <c r="H24" s="6"/>
      <c r="I24" s="72" t="s">
        <v>63</v>
      </c>
      <c r="J24" s="72"/>
      <c r="K24" s="96">
        <v>24456.52402452999</v>
      </c>
      <c r="L24" s="34">
        <f t="shared" ref="L24:L31" si="1">IF($K$31=0,,(K24/$K$31))</f>
        <v>9.277494465276688E-2</v>
      </c>
      <c r="M24" s="6"/>
      <c r="N24" s="6"/>
    </row>
    <row r="25" spans="1:14" x14ac:dyDescent="0.25">
      <c r="A25" s="1"/>
      <c r="B25" s="6"/>
      <c r="C25" s="26" t="s">
        <v>32</v>
      </c>
      <c r="D25" s="82" t="s">
        <v>156</v>
      </c>
      <c r="E25" s="34">
        <v>0</v>
      </c>
      <c r="F25" s="73"/>
      <c r="G25" s="6"/>
      <c r="H25" s="6"/>
      <c r="I25" s="72" t="s">
        <v>64</v>
      </c>
      <c r="J25" s="72"/>
      <c r="K25" s="96">
        <v>10419.30026235</v>
      </c>
      <c r="L25" s="34">
        <f t="shared" si="1"/>
        <v>3.9525240961901492E-2</v>
      </c>
      <c r="M25" s="6"/>
      <c r="N25" s="6"/>
    </row>
    <row r="26" spans="1:14" x14ac:dyDescent="0.25">
      <c r="A26" s="1"/>
      <c r="B26" s="6"/>
      <c r="C26" s="26" t="s">
        <v>62</v>
      </c>
      <c r="D26" s="82"/>
      <c r="E26" s="34">
        <f t="shared" si="0"/>
        <v>0</v>
      </c>
      <c r="F26" s="73"/>
      <c r="G26" s="6"/>
      <c r="H26" s="6"/>
      <c r="I26" s="72" t="s">
        <v>56</v>
      </c>
      <c r="J26" s="72"/>
      <c r="K26" s="96">
        <v>30750.177989590007</v>
      </c>
      <c r="L26" s="34">
        <f t="shared" si="1"/>
        <v>0.11664969470663646</v>
      </c>
      <c r="M26" s="6"/>
      <c r="N26" s="6"/>
    </row>
    <row r="27" spans="1:14" x14ac:dyDescent="0.25">
      <c r="A27" s="1"/>
      <c r="B27" s="6"/>
      <c r="C27" s="26" t="s">
        <v>33</v>
      </c>
      <c r="D27" s="82"/>
      <c r="E27" s="34">
        <f t="shared" si="0"/>
        <v>0</v>
      </c>
      <c r="F27" s="73"/>
      <c r="G27" s="6"/>
      <c r="H27" s="6"/>
      <c r="I27" s="72" t="s">
        <v>57</v>
      </c>
      <c r="J27" s="72"/>
      <c r="K27" s="96">
        <v>63292.728026240016</v>
      </c>
      <c r="L27" s="34">
        <f t="shared" si="1"/>
        <v>0.24009868833638934</v>
      </c>
      <c r="M27" s="6"/>
      <c r="N27" s="6"/>
    </row>
    <row r="28" spans="1:14" x14ac:dyDescent="0.25">
      <c r="A28" s="1"/>
      <c r="B28" s="6"/>
      <c r="C28" s="26" t="s">
        <v>34</v>
      </c>
      <c r="D28" s="82"/>
      <c r="E28" s="34">
        <f t="shared" si="0"/>
        <v>0</v>
      </c>
      <c r="F28" s="73"/>
      <c r="G28" s="6"/>
      <c r="H28" s="6"/>
      <c r="I28" s="72" t="s">
        <v>58</v>
      </c>
      <c r="J28" s="72"/>
      <c r="K28" s="96">
        <v>39676.197585379967</v>
      </c>
      <c r="L28" s="34">
        <f t="shared" si="1"/>
        <v>0.15051022914474088</v>
      </c>
      <c r="M28" s="6"/>
      <c r="N28" s="6"/>
    </row>
    <row r="29" spans="1:14" x14ac:dyDescent="0.25">
      <c r="A29" s="1"/>
      <c r="B29" s="6"/>
      <c r="C29" s="26" t="s">
        <v>35</v>
      </c>
      <c r="D29" s="82"/>
      <c r="E29" s="34">
        <f t="shared" si="0"/>
        <v>0</v>
      </c>
      <c r="F29" s="73"/>
      <c r="G29" s="6"/>
      <c r="H29" s="6"/>
      <c r="I29" s="72" t="s">
        <v>59</v>
      </c>
      <c r="J29" s="72"/>
      <c r="K29" s="96">
        <v>60831.279699770021</v>
      </c>
      <c r="L29" s="34">
        <f t="shared" si="1"/>
        <v>0.23076127260123203</v>
      </c>
      <c r="M29" s="6"/>
      <c r="N29" s="6"/>
    </row>
    <row r="30" spans="1:14" x14ac:dyDescent="0.25">
      <c r="A30" s="1"/>
      <c r="B30" s="6"/>
      <c r="C30" s="25" t="s">
        <v>46</v>
      </c>
      <c r="D30" s="91">
        <f>SUM(D23:D29)</f>
        <v>263611.30277215003</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263611.30277215003</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120984.76696386999</v>
      </c>
      <c r="E34" s="34">
        <f>IF($D$36=0,,(D34/$D$36))</f>
        <v>0.45895136396500436</v>
      </c>
      <c r="F34" s="6"/>
      <c r="G34" s="6"/>
      <c r="H34" s="6"/>
      <c r="I34" s="12" t="s">
        <v>38</v>
      </c>
      <c r="J34" s="12"/>
      <c r="K34" s="82">
        <v>148989.74031851001</v>
      </c>
      <c r="L34" s="83">
        <f>IF($K$36=0,,(K34/$K$36))</f>
        <v>0.56518722358156204</v>
      </c>
      <c r="M34" s="7"/>
      <c r="N34" s="6"/>
    </row>
    <row r="35" spans="1:16" x14ac:dyDescent="0.25">
      <c r="A35" s="1"/>
      <c r="B35" s="6"/>
      <c r="C35" s="26" t="s">
        <v>11</v>
      </c>
      <c r="D35" s="82">
        <v>142626.53580828005</v>
      </c>
      <c r="E35" s="34">
        <f>IF($D$36=0,,(D35/$D$36))</f>
        <v>0.54104863603499564</v>
      </c>
      <c r="F35" s="7"/>
      <c r="G35" s="6"/>
      <c r="H35" s="6"/>
      <c r="I35" s="30" t="s">
        <v>39</v>
      </c>
      <c r="J35" s="30"/>
      <c r="K35" s="82">
        <f>K31-K34</f>
        <v>114621.56245364001</v>
      </c>
      <c r="L35" s="83">
        <f>IF($K$36=0,,(K35/$K$36))</f>
        <v>0.43481277641843791</v>
      </c>
      <c r="M35" s="6"/>
      <c r="N35" s="6"/>
    </row>
    <row r="36" spans="1:16" x14ac:dyDescent="0.25">
      <c r="A36" s="1"/>
      <c r="B36" s="6"/>
      <c r="C36" s="25" t="s">
        <v>46</v>
      </c>
      <c r="D36" s="93">
        <f>SUM(D34:D35)</f>
        <v>263611.30277215003</v>
      </c>
      <c r="E36" s="42">
        <f>IF($D$36=0,,(D36/$D$36))</f>
        <v>1</v>
      </c>
      <c r="F36" s="6"/>
      <c r="G36" s="6"/>
      <c r="H36" s="6"/>
      <c r="I36" s="31" t="s">
        <v>46</v>
      </c>
      <c r="J36" s="32"/>
      <c r="K36" s="93">
        <f>SUM(K34:K35)</f>
        <v>263611.30277215003</v>
      </c>
      <c r="L36" s="42">
        <f>IF($K$36=0,,(K36/$K$36))</f>
        <v>1</v>
      </c>
      <c r="M36" s="6"/>
      <c r="N36" s="6"/>
    </row>
    <row r="37" spans="1:16" x14ac:dyDescent="0.25">
      <c r="A37" s="1"/>
      <c r="B37" s="6"/>
      <c r="C37" s="6"/>
      <c r="D37" s="6"/>
      <c r="E37" s="6"/>
      <c r="F37" s="6"/>
      <c r="G37" s="6"/>
      <c r="H37" s="6"/>
      <c r="I37" s="6"/>
      <c r="J37" s="6"/>
      <c r="K37" s="7" t="s">
        <v>156</v>
      </c>
      <c r="L37" s="6"/>
      <c r="M37" s="6"/>
      <c r="N37" s="6"/>
    </row>
    <row r="38" spans="1:16" x14ac:dyDescent="0.25">
      <c r="A38" s="1"/>
      <c r="B38" s="6"/>
      <c r="C38" s="27" t="s">
        <v>103</v>
      </c>
      <c r="D38" s="90">
        <v>6.9</v>
      </c>
      <c r="E38" s="6"/>
      <c r="F38" s="6"/>
      <c r="G38" s="6"/>
      <c r="H38" s="6"/>
      <c r="I38" s="6"/>
      <c r="J38" s="6"/>
      <c r="K38" s="7"/>
      <c r="L38" s="6"/>
      <c r="M38" s="7" t="s">
        <v>156</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57050.332700140898</v>
      </c>
      <c r="E41" s="82">
        <v>52729.079106985497</v>
      </c>
      <c r="F41" s="82">
        <v>47552.213371010599</v>
      </c>
      <c r="G41" s="82">
        <v>40908.701003756403</v>
      </c>
      <c r="H41" s="82">
        <v>31825.133913521197</v>
      </c>
      <c r="I41" s="82">
        <v>21430.632760597498</v>
      </c>
      <c r="J41" s="82">
        <v>10157.323362650801</v>
      </c>
      <c r="K41" s="82">
        <v>1957.8865534870911</v>
      </c>
      <c r="L41" s="82">
        <v>0</v>
      </c>
      <c r="M41" s="91">
        <f>SUM(D41:L41)</f>
        <v>263611.30277214997</v>
      </c>
      <c r="N41" s="6" t="s">
        <v>156</v>
      </c>
    </row>
    <row r="42" spans="1:16" x14ac:dyDescent="0.25">
      <c r="A42" s="1"/>
      <c r="B42" s="6"/>
      <c r="C42" s="72" t="s">
        <v>80</v>
      </c>
      <c r="D42" s="34">
        <f>IF($M$41=0,,(D41/$M$41))</f>
        <v>0.21641838608662328</v>
      </c>
      <c r="E42" s="34">
        <f t="shared" ref="E42:M42" si="2">IF($M$41=0,,(E41/$M$41))</f>
        <v>0.20002586593398614</v>
      </c>
      <c r="F42" s="34">
        <f t="shared" si="2"/>
        <v>0.18038761187759814</v>
      </c>
      <c r="G42" s="34">
        <f t="shared" si="2"/>
        <v>0.15518568655273279</v>
      </c>
      <c r="H42" s="34">
        <f t="shared" si="2"/>
        <v>0.12072750135842605</v>
      </c>
      <c r="I42" s="34">
        <f t="shared" si="2"/>
        <v>8.1296334926582683E-2</v>
      </c>
      <c r="J42" s="34">
        <f t="shared" si="2"/>
        <v>3.8531441011200457E-2</v>
      </c>
      <c r="K42" s="34">
        <f t="shared" si="2"/>
        <v>7.4271722528505254E-3</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165</v>
      </c>
      <c r="M44" s="28" t="s">
        <v>46</v>
      </c>
      <c r="N44" s="6"/>
    </row>
    <row r="45" spans="1:16" x14ac:dyDescent="0.25">
      <c r="A45" s="1"/>
      <c r="B45" s="6"/>
      <c r="C45" s="12" t="s">
        <v>54</v>
      </c>
      <c r="D45" s="82">
        <v>73083.914600450444</v>
      </c>
      <c r="E45" s="82">
        <v>102322.86884142004</v>
      </c>
      <c r="F45" s="82">
        <v>51441.891898450005</v>
      </c>
      <c r="G45" s="82">
        <v>24799.298787740016</v>
      </c>
      <c r="H45" s="82">
        <v>8616.900827280002</v>
      </c>
      <c r="I45" s="82">
        <v>2634.5006015100007</v>
      </c>
      <c r="J45" s="82">
        <v>314.00468699999999</v>
      </c>
      <c r="K45" s="82">
        <v>213.01666324000001</v>
      </c>
      <c r="L45" s="82">
        <v>184.36136106000001</v>
      </c>
      <c r="M45" s="91">
        <f>SUM(D45:L45)</f>
        <v>263610.7582681505</v>
      </c>
      <c r="N45" s="6"/>
    </row>
    <row r="46" spans="1:16" x14ac:dyDescent="0.25">
      <c r="A46" s="1"/>
      <c r="B46" s="6"/>
      <c r="C46" s="12" t="s">
        <v>80</v>
      </c>
      <c r="D46" s="34">
        <f>IF($M$45=0,,(D45/$M$45))</f>
        <v>0.27724177526210037</v>
      </c>
      <c r="E46" s="34">
        <f t="shared" ref="E46:L46" si="3">IF($M$45=0,,(E45/$M$45))</f>
        <v>0.38815892611383879</v>
      </c>
      <c r="F46" s="34">
        <f t="shared" si="3"/>
        <v>0.19514337061358555</v>
      </c>
      <c r="G46" s="34">
        <f t="shared" si="3"/>
        <v>9.4075442712067303E-2</v>
      </c>
      <c r="H46" s="34">
        <f t="shared" si="3"/>
        <v>3.268797102170886E-2</v>
      </c>
      <c r="I46" s="34">
        <f t="shared" si="3"/>
        <v>9.9939039621066237E-3</v>
      </c>
      <c r="J46" s="34">
        <f t="shared" si="3"/>
        <v>1.1911679518048642E-3</v>
      </c>
      <c r="K46" s="34">
        <f t="shared" si="3"/>
        <v>8.0807272297784942E-4</v>
      </c>
      <c r="L46" s="34">
        <f t="shared" si="3"/>
        <v>6.9936963980985812E-4</v>
      </c>
      <c r="M46" s="42">
        <f>IF($M$41=0,,(M45/$M$41))</f>
        <v>0.99999793444365348</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156</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39269.444158240054</v>
      </c>
      <c r="E53" s="82">
        <v>32559.841118100001</v>
      </c>
      <c r="F53" s="82">
        <v>32216.791453720027</v>
      </c>
      <c r="G53" s="82">
        <v>51205.353493179988</v>
      </c>
      <c r="H53" s="82">
        <v>108359.87254891003</v>
      </c>
      <c r="I53" s="85">
        <f>SUM(D53:H53)</f>
        <v>263611.30277215014</v>
      </c>
      <c r="J53" s="7"/>
      <c r="K53" s="6"/>
      <c r="L53" s="6"/>
      <c r="M53" s="6"/>
      <c r="N53" s="6"/>
    </row>
    <row r="54" spans="1:14" x14ac:dyDescent="0.25">
      <c r="A54" s="1"/>
      <c r="B54" s="6"/>
      <c r="C54" s="72" t="s">
        <v>80</v>
      </c>
      <c r="D54" s="34">
        <f>IF($I$53=0,,(D53/$I$53))</f>
        <v>0.14896722464204129</v>
      </c>
      <c r="E54" s="34">
        <f t="shared" ref="E54:I54" si="4">IF($I$53=0,,(E53/$I$53))</f>
        <v>0.12351458672560327</v>
      </c>
      <c r="F54" s="34">
        <f t="shared" si="4"/>
        <v>0.12221324015672536</v>
      </c>
      <c r="G54" s="34">
        <f t="shared" si="4"/>
        <v>0.1942456675973368</v>
      </c>
      <c r="H54" s="34">
        <f t="shared" si="4"/>
        <v>0.41105928087829313</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152</v>
      </c>
      <c r="D57" s="33" t="s">
        <v>73</v>
      </c>
      <c r="E57" s="33" t="s">
        <v>12</v>
      </c>
      <c r="F57" s="33" t="s">
        <v>84</v>
      </c>
      <c r="G57" s="33" t="s">
        <v>85</v>
      </c>
      <c r="H57" s="33" t="s">
        <v>46</v>
      </c>
      <c r="I57" s="6"/>
      <c r="J57" s="6"/>
      <c r="K57" s="6"/>
      <c r="L57" s="6"/>
      <c r="M57" s="6"/>
      <c r="N57" s="6"/>
    </row>
    <row r="58" spans="1:14" x14ac:dyDescent="0.25">
      <c r="A58" s="1"/>
      <c r="B58" s="6"/>
      <c r="C58" s="12" t="s">
        <v>54</v>
      </c>
      <c r="D58" s="82">
        <v>11.295717290000001</v>
      </c>
      <c r="E58" s="23">
        <v>0</v>
      </c>
      <c r="F58" s="23">
        <v>0</v>
      </c>
      <c r="G58" s="23">
        <v>0</v>
      </c>
      <c r="H58" s="29">
        <f>SUM(D58:G58)</f>
        <v>11.295717290000001</v>
      </c>
      <c r="I58" s="6"/>
      <c r="J58" s="6"/>
      <c r="K58" s="6"/>
      <c r="L58" s="6"/>
      <c r="M58" s="6"/>
      <c r="N58" s="6"/>
    </row>
    <row r="59" spans="1:14" x14ac:dyDescent="0.25">
      <c r="A59" s="1"/>
      <c r="B59" s="6"/>
      <c r="C59" s="12" t="s">
        <v>81</v>
      </c>
      <c r="D59" s="43">
        <f>IF($M$41=0,,(D58/$M$41))</f>
        <v>4.2849897448302328E-5</v>
      </c>
      <c r="E59" s="43">
        <f>IF($M$41=0,,(E58/$M$41))</f>
        <v>0</v>
      </c>
      <c r="F59" s="43">
        <f>IF($M$41=0,,(F58/$M$41))</f>
        <v>0</v>
      </c>
      <c r="G59" s="43">
        <f>IF($M$41=0,,(G58/$M$41))</f>
        <v>0</v>
      </c>
      <c r="H59" s="44">
        <f>IF($M$41=0,,(H58/$M$41))</f>
        <v>4.2849897448302328E-5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0.29076970355057541</v>
      </c>
      <c r="E64" s="76"/>
      <c r="F64" s="6"/>
      <c r="G64" s="6"/>
      <c r="H64" s="6"/>
      <c r="I64" s="6"/>
      <c r="J64" s="6"/>
      <c r="K64" s="6"/>
      <c r="L64" s="6"/>
      <c r="M64" s="6"/>
      <c r="N64" s="6"/>
    </row>
    <row r="65" spans="1:14" x14ac:dyDescent="0.25">
      <c r="A65" s="1"/>
      <c r="B65" s="6"/>
      <c r="C65" s="72" t="s">
        <v>101</v>
      </c>
      <c r="D65" s="100">
        <v>0.54200000000000004</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28712</v>
      </c>
      <c r="E71" s="70">
        <v>44447</v>
      </c>
      <c r="F71" s="74">
        <v>2.2499999999999999E-2</v>
      </c>
      <c r="G71" s="36" t="s">
        <v>11</v>
      </c>
      <c r="H71" s="35" t="s">
        <v>148</v>
      </c>
      <c r="I71" s="70">
        <v>44825</v>
      </c>
      <c r="J71" s="70">
        <v>44825</v>
      </c>
      <c r="K71" s="6"/>
      <c r="L71" s="6"/>
      <c r="M71" s="6"/>
      <c r="N71" s="6"/>
    </row>
    <row r="72" spans="1:14" x14ac:dyDescent="0.25">
      <c r="A72" s="1"/>
      <c r="B72" s="6"/>
      <c r="C72" s="71" t="s">
        <v>153</v>
      </c>
      <c r="D72" s="82">
        <v>28165</v>
      </c>
      <c r="E72" s="70">
        <v>43504</v>
      </c>
      <c r="F72" s="74">
        <v>1.2500000000000001E-2</v>
      </c>
      <c r="G72" s="36" t="s">
        <v>11</v>
      </c>
      <c r="H72" s="35" t="s">
        <v>148</v>
      </c>
      <c r="I72" s="70">
        <v>45189</v>
      </c>
      <c r="J72" s="70">
        <v>45189</v>
      </c>
      <c r="K72" s="6"/>
      <c r="L72" s="6"/>
      <c r="M72" s="6"/>
      <c r="N72" s="6"/>
    </row>
    <row r="73" spans="1:14" x14ac:dyDescent="0.25">
      <c r="A73" s="1"/>
      <c r="B73" s="6"/>
      <c r="C73" s="71" t="s">
        <v>155</v>
      </c>
      <c r="D73" s="82">
        <v>25255</v>
      </c>
      <c r="E73" s="70">
        <v>44482</v>
      </c>
      <c r="F73" s="74">
        <v>1.4999999999999999E-2</v>
      </c>
      <c r="G73" s="36" t="s">
        <v>11</v>
      </c>
      <c r="H73" s="35" t="s">
        <v>148</v>
      </c>
      <c r="I73" s="70">
        <v>45553</v>
      </c>
      <c r="J73" s="70">
        <v>45553</v>
      </c>
      <c r="K73" s="6"/>
      <c r="L73" s="6"/>
      <c r="M73" s="6"/>
      <c r="N73" s="6"/>
    </row>
    <row r="74" spans="1:14" x14ac:dyDescent="0.25">
      <c r="A74" s="1"/>
      <c r="B74" s="6"/>
      <c r="C74" s="71" t="s">
        <v>158</v>
      </c>
      <c r="D74" s="82">
        <v>28187</v>
      </c>
      <c r="E74" s="70">
        <v>44489</v>
      </c>
      <c r="F74" s="74">
        <v>1.2500000000000001E-2</v>
      </c>
      <c r="G74" s="36" t="s">
        <v>11</v>
      </c>
      <c r="H74" s="35" t="s">
        <v>148</v>
      </c>
      <c r="I74" s="70">
        <v>45917</v>
      </c>
      <c r="J74" s="70">
        <v>45917</v>
      </c>
      <c r="K74" s="6"/>
      <c r="L74" s="6"/>
      <c r="M74" s="6"/>
      <c r="N74" s="6"/>
    </row>
    <row r="75" spans="1:14" x14ac:dyDescent="0.25">
      <c r="A75" s="1"/>
      <c r="B75" s="6"/>
      <c r="C75" s="71" t="s">
        <v>160</v>
      </c>
      <c r="D75" s="82">
        <v>24500</v>
      </c>
      <c r="E75" s="70">
        <v>44497</v>
      </c>
      <c r="F75" s="74">
        <v>1.4999999999999999E-2</v>
      </c>
      <c r="G75" s="36" t="s">
        <v>11</v>
      </c>
      <c r="H75" s="35" t="s">
        <v>148</v>
      </c>
      <c r="I75" s="70">
        <v>46281</v>
      </c>
      <c r="J75" s="70">
        <v>46281</v>
      </c>
      <c r="K75" s="6"/>
      <c r="L75" s="6"/>
      <c r="M75" s="6"/>
      <c r="N75" s="6"/>
    </row>
    <row r="76" spans="1:14" x14ac:dyDescent="0.25">
      <c r="A76" s="1"/>
      <c r="B76" s="6"/>
      <c r="C76" s="71" t="s">
        <v>161</v>
      </c>
      <c r="D76" s="82">
        <v>16250</v>
      </c>
      <c r="E76" s="70">
        <v>44484</v>
      </c>
      <c r="F76" s="74">
        <v>0.01</v>
      </c>
      <c r="G76" s="36" t="s">
        <v>11</v>
      </c>
      <c r="H76" s="35" t="s">
        <v>148</v>
      </c>
      <c r="I76" s="70">
        <v>46645</v>
      </c>
      <c r="J76" s="70">
        <v>46645</v>
      </c>
      <c r="K76" s="6"/>
      <c r="L76" s="6"/>
      <c r="M76" s="6"/>
      <c r="N76" s="6"/>
    </row>
    <row r="77" spans="1:14" x14ac:dyDescent="0.25">
      <c r="A77" s="1"/>
      <c r="B77" s="6"/>
      <c r="C77" s="71" t="s">
        <v>166</v>
      </c>
      <c r="D77" s="82">
        <v>10500</v>
      </c>
      <c r="E77" s="70">
        <v>44488</v>
      </c>
      <c r="F77" s="74">
        <v>5.0000000000000001E-3</v>
      </c>
      <c r="G77" s="36" t="s">
        <v>11</v>
      </c>
      <c r="H77" s="35" t="s">
        <v>148</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147</v>
      </c>
      <c r="D81" s="82">
        <v>4635.5</v>
      </c>
      <c r="E81" s="35" t="s">
        <v>89</v>
      </c>
      <c r="F81" s="70">
        <v>42110</v>
      </c>
      <c r="G81" s="74">
        <v>2.5000000000000001E-3</v>
      </c>
      <c r="H81" s="36" t="s">
        <v>11</v>
      </c>
      <c r="I81" s="35" t="s">
        <v>148</v>
      </c>
      <c r="J81" s="70">
        <v>44673</v>
      </c>
      <c r="K81" s="70">
        <v>44673</v>
      </c>
      <c r="L81" s="6"/>
      <c r="M81" s="6"/>
      <c r="N81" s="6"/>
    </row>
    <row r="82" spans="1:14" x14ac:dyDescent="0.25">
      <c r="A82" s="1"/>
      <c r="B82" s="6"/>
      <c r="C82" s="72" t="s">
        <v>149</v>
      </c>
      <c r="D82" s="82">
        <v>4632.5</v>
      </c>
      <c r="E82" s="35" t="s">
        <v>89</v>
      </c>
      <c r="F82" s="70">
        <v>42465</v>
      </c>
      <c r="G82" s="74">
        <v>2.5000000000000001E-3</v>
      </c>
      <c r="H82" s="36" t="s">
        <v>11</v>
      </c>
      <c r="I82" s="35" t="s">
        <v>150</v>
      </c>
      <c r="J82" s="70">
        <v>45028</v>
      </c>
      <c r="K82" s="70">
        <v>45028</v>
      </c>
      <c r="L82" s="6"/>
      <c r="M82" s="6"/>
      <c r="N82" s="6"/>
    </row>
    <row r="83" spans="1:14" x14ac:dyDescent="0.25">
      <c r="A83" s="1"/>
      <c r="B83" s="6"/>
      <c r="C83" s="72" t="s">
        <v>154</v>
      </c>
      <c r="D83" s="82">
        <v>4768.5</v>
      </c>
      <c r="E83" s="35" t="s">
        <v>89</v>
      </c>
      <c r="F83" s="70">
        <v>42801</v>
      </c>
      <c r="G83" s="74">
        <v>3.7499999999999999E-3</v>
      </c>
      <c r="H83" s="36" t="s">
        <v>11</v>
      </c>
      <c r="I83" s="35" t="s">
        <v>150</v>
      </c>
      <c r="J83" s="70">
        <v>45365</v>
      </c>
      <c r="K83" s="70">
        <v>45365</v>
      </c>
      <c r="L83" s="6"/>
      <c r="M83" s="6"/>
      <c r="N83" s="6"/>
    </row>
    <row r="84" spans="1:14" x14ac:dyDescent="0.25">
      <c r="A84" s="1"/>
      <c r="B84" s="6"/>
      <c r="C84" s="72" t="s">
        <v>157</v>
      </c>
      <c r="D84" s="82">
        <v>5032</v>
      </c>
      <c r="E84" s="35" t="s">
        <v>89</v>
      </c>
      <c r="F84" s="70">
        <v>43179</v>
      </c>
      <c r="G84" s="74">
        <v>6.2500000000000003E-3</v>
      </c>
      <c r="H84" s="36" t="s">
        <v>11</v>
      </c>
      <c r="I84" s="35" t="s">
        <v>150</v>
      </c>
      <c r="J84" s="70">
        <v>45743</v>
      </c>
      <c r="K84" s="70">
        <v>45743</v>
      </c>
      <c r="L84" s="6"/>
      <c r="M84" s="6"/>
      <c r="N84" s="6"/>
    </row>
    <row r="85" spans="1:14" ht="15.75" customHeight="1" x14ac:dyDescent="0.25">
      <c r="A85" s="1"/>
      <c r="B85" s="6"/>
      <c r="C85" s="72" t="s">
        <v>159</v>
      </c>
      <c r="D85" s="82">
        <v>5124.25</v>
      </c>
      <c r="E85" s="35" t="s">
        <v>89</v>
      </c>
      <c r="F85" s="70">
        <v>43487</v>
      </c>
      <c r="G85" s="74">
        <v>6.2500000000000003E-3</v>
      </c>
      <c r="H85" s="36" t="s">
        <v>11</v>
      </c>
      <c r="I85" s="35" t="s">
        <v>150</v>
      </c>
      <c r="J85" s="70">
        <v>46051</v>
      </c>
      <c r="K85" s="70">
        <v>46051</v>
      </c>
      <c r="L85" s="6"/>
      <c r="M85" s="6"/>
      <c r="N85" s="6"/>
    </row>
    <row r="86" spans="1:14" ht="15.75" customHeight="1" x14ac:dyDescent="0.25">
      <c r="A86" s="1"/>
      <c r="B86" s="6"/>
      <c r="C86" s="72" t="s">
        <v>167</v>
      </c>
      <c r="D86" s="82">
        <v>5079</v>
      </c>
      <c r="E86" s="35" t="s">
        <v>89</v>
      </c>
      <c r="F86" s="70">
        <v>44455</v>
      </c>
      <c r="G86" s="74">
        <v>1E-4</v>
      </c>
      <c r="H86" s="36" t="s">
        <v>11</v>
      </c>
      <c r="I86" s="35" t="s">
        <v>150</v>
      </c>
      <c r="J86" s="70">
        <v>47023</v>
      </c>
      <c r="K86" s="70">
        <v>47023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19566.799999999988</v>
      </c>
      <c r="E89" s="6"/>
      <c r="F89" s="6"/>
      <c r="G89" s="6"/>
      <c r="H89" s="7"/>
      <c r="I89" s="6"/>
      <c r="J89" s="6"/>
      <c r="K89" s="6"/>
      <c r="L89" s="6"/>
      <c r="M89" s="6"/>
      <c r="N89" s="6"/>
    </row>
    <row r="90" spans="1:14" x14ac:dyDescent="0.25">
      <c r="A90" s="1"/>
      <c r="B90" s="6"/>
      <c r="C90" s="12" t="s">
        <v>22</v>
      </c>
      <c r="D90" s="102">
        <f>SUM(D71:D77)+SUM(D81:D86)+D89+D91</f>
        <v>211967.55859665998</v>
      </c>
      <c r="E90" s="95"/>
      <c r="F90" s="7"/>
      <c r="G90" s="7"/>
      <c r="H90" s="6"/>
      <c r="I90" s="7"/>
      <c r="J90" s="6"/>
      <c r="K90" s="6"/>
      <c r="L90" s="6"/>
      <c r="M90" s="6"/>
      <c r="N90" s="6"/>
    </row>
    <row r="91" spans="1:14" x14ac:dyDescent="0.25">
      <c r="A91" s="1"/>
      <c r="B91" s="6"/>
      <c r="C91" s="12" t="s">
        <v>60</v>
      </c>
      <c r="D91" s="82">
        <v>1560.0085966600002</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2021</v>
      </c>
      <c r="E93" s="33">
        <v>2022</v>
      </c>
      <c r="F93" s="33">
        <v>2023</v>
      </c>
      <c r="G93" s="33">
        <v>2024</v>
      </c>
      <c r="H93" s="33">
        <v>2025</v>
      </c>
      <c r="I93" s="33" t="s">
        <v>162</v>
      </c>
      <c r="J93" s="33" t="s">
        <v>163</v>
      </c>
      <c r="K93" s="33" t="s">
        <v>164</v>
      </c>
      <c r="L93" s="33" t="s">
        <v>46</v>
      </c>
      <c r="M93" s="6"/>
      <c r="N93" s="6"/>
    </row>
    <row r="94" spans="1:14" x14ac:dyDescent="0.25">
      <c r="A94" s="1"/>
      <c r="B94" s="6"/>
      <c r="C94" s="12" t="s">
        <v>23</v>
      </c>
      <c r="D94" s="82">
        <v>1560.0085966600002</v>
      </c>
      <c r="E94" s="82">
        <v>33897.250000000007</v>
      </c>
      <c r="F94" s="82">
        <v>39715.949999999997</v>
      </c>
      <c r="G94" s="82">
        <v>34258.699999999997</v>
      </c>
      <c r="H94" s="82">
        <v>35470.699999999997</v>
      </c>
      <c r="I94" s="82">
        <v>67064.949999999968</v>
      </c>
      <c r="J94" s="82">
        <v>0</v>
      </c>
      <c r="K94" s="82">
        <v>0</v>
      </c>
      <c r="L94" s="29">
        <f>SUM(D94:K94)</f>
        <v>211967.55859665998</v>
      </c>
      <c r="M94" s="6"/>
      <c r="N94" s="6"/>
    </row>
    <row r="95" spans="1:14" x14ac:dyDescent="0.25">
      <c r="A95" s="1"/>
      <c r="B95" s="6"/>
      <c r="C95" s="12" t="s">
        <v>82</v>
      </c>
      <c r="D95" s="34">
        <f>IF($L$94=0,,(D94/$L$94))</f>
        <v>7.3596573314713906E-3</v>
      </c>
      <c r="E95" s="34">
        <f t="shared" ref="E95:L95" si="5">IF($L$94=0,,(E94/$L$94))</f>
        <v>0.15991716008061874</v>
      </c>
      <c r="F95" s="34">
        <f t="shared" si="5"/>
        <v>0.1873680588809962</v>
      </c>
      <c r="G95" s="34">
        <f t="shared" si="5"/>
        <v>0.16162237385197595</v>
      </c>
      <c r="H95" s="34">
        <f t="shared" si="5"/>
        <v>0.16734022996176981</v>
      </c>
      <c r="I95" s="34">
        <f t="shared" si="5"/>
        <v>0.31639251989316786</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201217.80859665998</v>
      </c>
      <c r="E98" s="34">
        <f>IF($D$100=0,,(D98/$D$100))</f>
        <v>0.94928587152124044</v>
      </c>
      <c r="F98" s="6"/>
      <c r="G98" s="6"/>
      <c r="H98" s="6"/>
      <c r="I98" s="6"/>
      <c r="J98" s="6"/>
      <c r="K98" s="6"/>
      <c r="L98" s="6"/>
      <c r="M98" s="6"/>
      <c r="N98" s="6"/>
    </row>
    <row r="99" spans="1:14" x14ac:dyDescent="0.25">
      <c r="A99" s="1"/>
      <c r="B99" s="6"/>
      <c r="C99" s="12" t="s">
        <v>37</v>
      </c>
      <c r="D99" s="82">
        <v>10749.75</v>
      </c>
      <c r="E99" s="34">
        <f>IF($D$100=0,,(D99/$D$100))</f>
        <v>5.0714128478759515E-2</v>
      </c>
      <c r="F99" s="6"/>
      <c r="G99" s="6"/>
      <c r="H99" s="6"/>
      <c r="I99" s="6"/>
      <c r="J99" s="7"/>
      <c r="K99" s="6"/>
      <c r="L99" s="6"/>
      <c r="M99" s="6"/>
      <c r="N99" s="6"/>
    </row>
    <row r="100" spans="1:14" x14ac:dyDescent="0.25">
      <c r="A100" s="1"/>
      <c r="B100" s="6"/>
      <c r="C100" s="21" t="s">
        <v>46</v>
      </c>
      <c r="D100" s="94">
        <f>SUM(D98:D99)</f>
        <v>211967.55859665998</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273601.30277215003</v>
      </c>
      <c r="E105" s="104">
        <v>177069.00859665999</v>
      </c>
      <c r="F105" s="6"/>
      <c r="G105" s="6"/>
      <c r="H105" s="6"/>
      <c r="I105" s="6"/>
      <c r="J105" s="6"/>
      <c r="K105" s="6"/>
      <c r="L105" s="6"/>
      <c r="M105" s="6"/>
      <c r="N105" s="6"/>
    </row>
    <row r="106" spans="1:14" x14ac:dyDescent="0.25">
      <c r="B106" s="6"/>
      <c r="C106" s="48" t="s">
        <v>89</v>
      </c>
      <c r="D106" s="97"/>
      <c r="E106" s="104">
        <v>29271.75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5626.8</v>
      </c>
      <c r="F108" s="6"/>
      <c r="G108" s="6"/>
      <c r="H108" s="6"/>
      <c r="I108" s="6"/>
      <c r="J108" s="6"/>
      <c r="K108" s="6"/>
      <c r="L108" s="6"/>
      <c r="M108" s="6"/>
      <c r="N108" s="6"/>
    </row>
    <row r="109" spans="1:14" x14ac:dyDescent="0.25">
      <c r="B109" s="6"/>
      <c r="C109" s="78" t="s">
        <v>46</v>
      </c>
      <c r="D109" s="79">
        <f>SUM(D105:D108)</f>
        <v>273601.30277215003</v>
      </c>
      <c r="E109" s="80">
        <f>SUM(E105:E108)</f>
        <v>211967.55859665998</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120984.76696386999</v>
      </c>
      <c r="E122" s="104">
        <f>+D99</f>
        <v>10749.75</v>
      </c>
      <c r="F122" s="6"/>
      <c r="G122" s="6"/>
      <c r="H122" s="6"/>
      <c r="I122" s="6"/>
      <c r="J122" s="6"/>
      <c r="K122" s="6"/>
      <c r="L122" s="6"/>
      <c r="M122" s="6"/>
      <c r="N122" s="6"/>
    </row>
    <row r="123" spans="2:14" x14ac:dyDescent="0.25">
      <c r="B123" s="6"/>
      <c r="C123" s="48" t="s">
        <v>11</v>
      </c>
      <c r="D123" s="97">
        <f>+D35+D18</f>
        <v>152616.53580828005</v>
      </c>
      <c r="E123" s="104">
        <f>+D98</f>
        <v>201217.80859665998</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273601.30277215003</v>
      </c>
      <c r="E125" s="89">
        <f>SUM(E122:E124)</f>
        <v>211967.55859665998</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2.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3.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2021-12-08T10:22:21Z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