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20" i="6" l="1"/>
  <c r="D89" i="6" l="1"/>
  <c r="D121" i="6" l="1"/>
  <c r="E122" i="6" l="1"/>
  <c r="E121" i="6"/>
  <c r="D122" i="6"/>
  <c r="E124" i="6" l="1"/>
  <c r="D124" i="6"/>
  <c r="E108" i="6"/>
  <c r="H58" i="6"/>
  <c r="D30" i="6"/>
  <c r="E30" i="6" s="1"/>
  <c r="M45" i="6"/>
  <c r="L93" i="6"/>
  <c r="J94" i="6" s="1"/>
  <c r="D99" i="6"/>
  <c r="E97" i="6" s="1"/>
  <c r="I53" i="6"/>
  <c r="I54" i="6" s="1"/>
  <c r="M41" i="6"/>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<sst xmlns="http://schemas.openxmlformats.org/spreadsheetml/2006/main" count="250" uniqueCount="165">
  <si>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</si>
  <si>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</si>
  <si>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</si>
  <si>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</si>
  <si>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</si>
  <si>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</si>
  <si>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</si>
  <si>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</si>
  <si>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</si>
  <si>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</si>
  <si>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</si>
  <si>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</si>
  <si>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</si>
  <si>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</si>
  <si>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</si>
  <si>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</si>
  <si>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</si>
  <si>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</si>
  <si>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</si>
  <si>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</si>
  <si>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</si>
  <si>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</si>
  <si>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</si>
  <si>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</si>
  <si>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</si>
  <si>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</si>
  <si>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</si>
  <si>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</si>
  <si>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</si>
  <si>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</si>
  <si>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</si>
  <si>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</si>
  <si>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</si>
  <si>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</si>
  <si>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</si>
  <si>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</si>
  <si>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</si>
  <si>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</si>
  <si>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</si>
  <si>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</si>
  <si>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</si>
  <si>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</si>
  <si>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</si>
  <si>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</si>
  <si>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</si>
  <si>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</si>
  <si>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</si>
  <si>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</si>
  <si>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</si>
  <si>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</si>
  <si>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</si>
  <si>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</si>
  <si>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</si>
  <si>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</si>
  <si>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</si>
  <si>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</si>
  <si>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</si>
  <si>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</si>
  <si>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</si>
  <si>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</si>
  <si>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</si>
  <si>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</si>
  <si>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</si>
  <si>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</si>
  <si>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</si>
  <si>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</si>
  <si>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</si>
  <si>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</si>
  <si>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</si>
  <si>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</si>
  <si>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</si>
  <si>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</si>
  <si>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</si>
  <si>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</si>
  <si>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</si>
  <si>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</si>
  <si>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</si>
  <si>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</si>
  <si>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</si>
  <si>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</si>
  <si>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</si>
  <si>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</si>
  <si>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</si>
  <si>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</si>
  <si>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</si>
  <si>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</si>
  <si>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</si>
  <si>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</si>
  <si>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</si>
  <si>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</si>
  <si>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</si>
  <si>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</si>
  <si>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</si>
  <si>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</si>
  <si>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</si>
  <si>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</si>
  <si>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</si>
  <si>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</si>
  <si>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</si>
  <si>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</si>
  <si>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</si>
  <si>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</si>
  <si>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</si>
  <si>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</si>
  <si>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</si>
  <si>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</si>
  <si>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</si>
  <si>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</si>
  <si>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</si>
  <si>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</si>
  <si>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</si>
  <si>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</si>
  <si>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</si>
  <si>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</si>
  <si>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</si>
  <si>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</si>
  <si>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</si>
  <si>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</si>
  <si>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</si>
  <si>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</si>
  <si>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</si>
  <si>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</si>
  <si>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</si>
  <si>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</si>
  <si>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</si>
  <si>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</si>
  <si>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</si>
  <si>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</si>
  <si>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</si>
  <si>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</si>
  <si>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</si>
  <si>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</si>
  <si>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</si>
  <si>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</si>
  <si>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</si>
  <si>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</si>
  <si>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</si>
  <si>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</si>
  <si>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</si>
  <si>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</si>
  <si>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</si>
  <si>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</si>
  <si>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</si>
  <si>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</si>
  <si>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</si>
  <si>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</si>
  <si>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</si>
  <si>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</si>
  <si>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</si>
  <si>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</si>
  <si>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</si>
  <si>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SE0002058966</t>
  </si>
  <si>
    <t>SE0004868875</t>
  </si>
  <si>
    <t>SE0005306982</t>
  </si>
  <si>
    <t>SE0005498714</t>
  </si>
  <si>
    <t>SE0006543328</t>
  </si>
  <si>
    <t>SE0007278429</t>
  </si>
  <si>
    <t>XSO926822189</t>
  </si>
  <si>
    <t>XS1046273667</t>
  </si>
  <si>
    <t>XS1222454032</t>
  </si>
  <si>
    <t>Hard bullet</t>
  </si>
  <si>
    <t>XS1394065756</t>
  </si>
  <si>
    <t>Hard Bullet</t>
  </si>
  <si>
    <t>30/11/2016</t>
  </si>
  <si>
    <t>A1/Stable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</si>
</sst>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election activeCell="L58" sqref="L58"/>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8"/>
      <c r="J6" s="108"/>
      <c r="K6" s="6"/>
      <c r="L6" s="6"/>
      <c r="M6" s="6"/>
      <c r="N6" s="6"/>
    </row>
    <row r="7" spans="1:14" x14ac:dyDescent="0.25">
      <c r="A7" s="1"/>
      <c r="B7" s="6"/>
      <c r="C7" s="18" t="s">
        <v>15</v>
      </c>
      <c r="D7" s="18" t="s">
        <v>145</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163</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164</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157353.50045635001</v>
      </c>
      <c r="E17" s="6"/>
      <c r="F17" s="6"/>
      <c r="G17" s="6"/>
      <c r="H17" s="6"/>
      <c r="I17" s="12" t="s">
        <v>42</v>
      </c>
      <c r="J17" s="12"/>
      <c r="K17" s="23">
        <v>318951</v>
      </c>
      <c r="L17" s="6"/>
      <c r="M17" s="6"/>
      <c r="N17" s="6"/>
    </row>
    <row r="18" spans="1:14" x14ac:dyDescent="0.25">
      <c r="A18" s="1"/>
      <c r="B18" s="6"/>
      <c r="C18" s="12" t="s">
        <v>61</v>
      </c>
      <c r="D18" s="23">
        <v>9175</v>
      </c>
      <c r="E18" s="6"/>
      <c r="F18" s="6"/>
      <c r="G18" s="6"/>
      <c r="H18" s="6"/>
      <c r="I18" s="12" t="s">
        <v>43</v>
      </c>
      <c r="J18" s="12"/>
      <c r="K18" s="23">
        <v>142765</v>
      </c>
      <c r="L18" s="6"/>
      <c r="M18" s="6"/>
      <c r="N18" s="6"/>
    </row>
    <row r="19" spans="1:14" x14ac:dyDescent="0.25">
      <c r="A19" s="1"/>
      <c r="B19" s="6"/>
      <c r="C19" s="12" t="s">
        <v>28</v>
      </c>
      <c r="D19" s="23"/>
      <c r="E19" s="6"/>
      <c r="F19" s="6"/>
      <c r="G19" s="6"/>
      <c r="H19" s="6"/>
      <c r="I19" s="12" t="s">
        <v>48</v>
      </c>
      <c r="J19" s="12"/>
      <c r="K19" s="23">
        <v>142482</v>
      </c>
      <c r="L19" s="6"/>
      <c r="M19" s="6"/>
      <c r="N19" s="6"/>
    </row>
    <row r="20" spans="1:14" x14ac:dyDescent="0.25">
      <c r="A20" s="1"/>
      <c r="B20" s="6"/>
      <c r="C20" s="21" t="s">
        <v>23</v>
      </c>
      <c r="D20" s="24">
        <f>SUM(D17:D19)</f>
        <v>166528.50045635001</v>
      </c>
      <c r="E20" s="6"/>
      <c r="F20" s="6"/>
      <c r="G20" s="6"/>
      <c r="H20" s="6"/>
      <c r="I20" s="12" t="s">
        <v>44</v>
      </c>
      <c r="J20" s="12"/>
      <c r="K20" s="23">
        <v>493346.94186991098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119146.95814721998</v>
      </c>
      <c r="E23" s="36">
        <f>IF($D$30=0,,(D23/$D$30))</f>
        <v>0.75719293057780723</v>
      </c>
      <c r="F23" s="90">
        <v>478238.85569448012</v>
      </c>
      <c r="G23" s="6"/>
      <c r="H23" s="6"/>
      <c r="I23" s="86" t="s">
        <v>65</v>
      </c>
      <c r="J23" s="86"/>
      <c r="K23" s="90">
        <v>25234.0342991301</v>
      </c>
      <c r="L23" s="36">
        <f>IF($K$31=0,,(K23/$K$31))</f>
        <v>0.16036525546586139</v>
      </c>
      <c r="M23" s="6"/>
      <c r="N23" s="6"/>
    </row>
    <row r="24" spans="1:14" x14ac:dyDescent="0.25">
      <c r="A24" s="1"/>
      <c r="B24" s="6"/>
      <c r="C24" s="27" t="s">
        <v>31</v>
      </c>
      <c r="D24" s="23">
        <v>38206.542309129996</v>
      </c>
      <c r="E24" s="36">
        <f t="shared" ref="E24:E30" si="0">IF($D$30=0,,(D24/$D$30))</f>
        <v>0.24280706942219268</v>
      </c>
      <c r="F24" s="90">
        <v>548968.23583099816</v>
      </c>
      <c r="G24" s="6"/>
      <c r="H24" s="6"/>
      <c r="I24" s="86" t="s">
        <v>63</v>
      </c>
      <c r="J24" s="86"/>
      <c r="K24" s="90">
        <v>12880.25318333</v>
      </c>
      <c r="L24" s="36">
        <f t="shared" ref="L24:L31" si="1">IF($K$31=0,,(K24/$K$31))</f>
        <v>8.1855523683777187E-2</v>
      </c>
      <c r="M24" s="6"/>
      <c r="N24" s="6"/>
    </row>
    <row r="25" spans="1:14" x14ac:dyDescent="0.25">
      <c r="A25" s="1"/>
      <c r="B25" s="6"/>
      <c r="C25" s="27" t="s">
        <v>32</v>
      </c>
      <c r="D25" s="23"/>
      <c r="E25" s="36">
        <f t="shared" si="0"/>
        <v>0</v>
      </c>
      <c r="F25" s="90"/>
      <c r="G25" s="6"/>
      <c r="H25" s="6"/>
      <c r="I25" s="86" t="s">
        <v>64</v>
      </c>
      <c r="J25" s="86"/>
      <c r="K25" s="90">
        <v>4768.43603747</v>
      </c>
      <c r="L25" s="36">
        <f t="shared" si="1"/>
        <v>3.0303971780994914E-2</v>
      </c>
      <c r="M25" s="6"/>
      <c r="N25" s="6"/>
    </row>
    <row r="26" spans="1:14" x14ac:dyDescent="0.25">
      <c r="A26" s="1"/>
      <c r="B26" s="6"/>
      <c r="C26" s="27" t="s">
        <v>62</v>
      </c>
      <c r="D26" s="23"/>
      <c r="E26" s="36">
        <f t="shared" si="0"/>
        <v>0</v>
      </c>
      <c r="F26" s="90"/>
      <c r="G26" s="6"/>
      <c r="H26" s="6"/>
      <c r="I26" s="86" t="s">
        <v>56</v>
      </c>
      <c r="J26" s="86"/>
      <c r="K26" s="90">
        <v>15537.416982569999</v>
      </c>
      <c r="L26" s="36">
        <f t="shared" si="1"/>
        <v>9.8742112107509772E-2</v>
      </c>
      <c r="M26" s="6"/>
      <c r="N26" s="6"/>
    </row>
    <row r="27" spans="1:14" x14ac:dyDescent="0.25">
      <c r="A27" s="1"/>
      <c r="B27" s="6"/>
      <c r="C27" s="27" t="s">
        <v>33</v>
      </c>
      <c r="D27" s="23"/>
      <c r="E27" s="36">
        <f t="shared" si="0"/>
        <v>0</v>
      </c>
      <c r="F27" s="90"/>
      <c r="G27" s="6"/>
      <c r="H27" s="6"/>
      <c r="I27" s="86" t="s">
        <v>57</v>
      </c>
      <c r="J27" s="86"/>
      <c r="K27" s="90">
        <v>37638.669701450002</v>
      </c>
      <c r="L27" s="36">
        <f t="shared" si="1"/>
        <v>0.23919817221918752</v>
      </c>
      <c r="M27" s="6"/>
      <c r="N27" s="6"/>
    </row>
    <row r="28" spans="1:14" x14ac:dyDescent="0.25">
      <c r="A28" s="1"/>
      <c r="B28" s="6"/>
      <c r="C28" s="27" t="s">
        <v>34</v>
      </c>
      <c r="D28" s="23"/>
      <c r="E28" s="36">
        <f t="shared" si="0"/>
        <v>0</v>
      </c>
      <c r="F28" s="90"/>
      <c r="G28" s="6"/>
      <c r="H28" s="6"/>
      <c r="I28" s="86" t="s">
        <v>58</v>
      </c>
      <c r="J28" s="86"/>
      <c r="K28" s="90">
        <v>25042.175519509899</v>
      </c>
      <c r="L28" s="36">
        <f t="shared" si="1"/>
        <v>0.15914597035899194</v>
      </c>
      <c r="M28" s="6"/>
      <c r="N28" s="6"/>
    </row>
    <row r="29" spans="1:14" x14ac:dyDescent="0.25">
      <c r="A29" s="1"/>
      <c r="B29" s="6"/>
      <c r="C29" s="27" t="s">
        <v>35</v>
      </c>
      <c r="D29" s="23"/>
      <c r="E29" s="36">
        <f t="shared" si="0"/>
        <v>0</v>
      </c>
      <c r="F29" s="90"/>
      <c r="G29" s="6"/>
      <c r="H29" s="6"/>
      <c r="I29" s="86" t="s">
        <v>59</v>
      </c>
      <c r="J29" s="86"/>
      <c r="K29" s="90">
        <v>36252.514732889998</v>
      </c>
      <c r="L29" s="36">
        <f t="shared" si="1"/>
        <v>0.23038899438367741</v>
      </c>
      <c r="M29" s="6"/>
      <c r="N29" s="6"/>
    </row>
    <row r="30" spans="1:14" x14ac:dyDescent="0.25">
      <c r="A30" s="1"/>
      <c r="B30" s="6"/>
      <c r="C30" s="26" t="s">
        <v>46</v>
      </c>
      <c r="D30" s="107">
        <f>SUM(D23:D29)</f>
        <v>157353.50045634998</v>
      </c>
      <c r="E30" s="44">
        <f t="shared" si="0"/>
        <v>1</v>
      </c>
      <c r="F30" s="6"/>
      <c r="G30" s="6"/>
      <c r="H30" s="6"/>
      <c r="I30" s="31" t="s">
        <v>40</v>
      </c>
      <c r="J30" s="31"/>
      <c r="K30" s="90">
        <v>0</v>
      </c>
      <c r="L30" s="36">
        <f t="shared" si="1"/>
        <v>0</v>
      </c>
      <c r="M30" s="6"/>
      <c r="N30" s="6"/>
    </row>
    <row r="31" spans="1:14" x14ac:dyDescent="0.25">
      <c r="A31" s="1"/>
      <c r="B31" s="6"/>
      <c r="C31" s="6"/>
      <c r="D31" s="6"/>
      <c r="E31" s="6"/>
      <c r="F31" s="6"/>
      <c r="G31" s="6"/>
      <c r="H31" s="6"/>
      <c r="I31" s="33" t="s">
        <v>46</v>
      </c>
      <c r="J31" s="34"/>
      <c r="K31" s="106">
        <f>SUM(K23:K30)</f>
        <v>157353.50045634998</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103392.30973357</v>
      </c>
      <c r="E34" s="36">
        <f>IF($D$36=0,,(D34/$D$36))</f>
        <v>0.65707028717960503</v>
      </c>
      <c r="F34" s="6"/>
      <c r="G34" s="6"/>
      <c r="H34" s="6"/>
      <c r="I34" s="12" t="s">
        <v>38</v>
      </c>
      <c r="J34" s="12"/>
      <c r="K34" s="23">
        <v>66491.367338269993</v>
      </c>
      <c r="L34" s="36">
        <f>IF($K$36=0,,(K34/$K$36))</f>
        <v>0.42256045874692666</v>
      </c>
      <c r="M34" s="7"/>
      <c r="N34" s="6"/>
    </row>
    <row r="35" spans="1:16" x14ac:dyDescent="0.25">
      <c r="A35" s="1"/>
      <c r="B35" s="6"/>
      <c r="C35" s="27" t="s">
        <v>11</v>
      </c>
      <c r="D35" s="23">
        <v>53961.190722779997</v>
      </c>
      <c r="E35" s="36">
        <f t="shared" ref="E35:E36" si="2">IF($D$36=0,,(D35/$D$36))</f>
        <v>0.34292971282039503</v>
      </c>
      <c r="F35" s="6"/>
      <c r="G35" s="6"/>
      <c r="H35" s="6"/>
      <c r="I35" s="31" t="s">
        <v>39</v>
      </c>
      <c r="J35" s="31"/>
      <c r="K35" s="32">
        <v>90862.133118080019</v>
      </c>
      <c r="L35" s="36">
        <f t="shared" ref="L35:L36" si="3">IF($K$36=0,,(K35/$K$36))</f>
        <v>0.5774395412530734</v>
      </c>
      <c r="M35" s="6"/>
      <c r="N35" s="6"/>
    </row>
    <row r="36" spans="1:16" x14ac:dyDescent="0.25">
      <c r="A36" s="1"/>
      <c r="B36" s="6"/>
      <c r="C36" s="26" t="s">
        <v>46</v>
      </c>
      <c r="D36" s="30">
        <f>SUM(D34:D35)</f>
        <v>157353.50045634998</v>
      </c>
      <c r="E36" s="44">
        <f t="shared" si="2"/>
        <v>1</v>
      </c>
      <c r="F36" s="6"/>
      <c r="G36" s="6"/>
      <c r="H36" s="6"/>
      <c r="I36" s="33" t="s">
        <v>46</v>
      </c>
      <c r="J36" s="34"/>
      <c r="K36" s="30">
        <f>SUM(K34:K35)</f>
        <v>157353.50045635001</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86">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32652.7033113086</v>
      </c>
      <c r="E41" s="90">
        <v>30006.858921793399</v>
      </c>
      <c r="F41" s="90">
        <v>26960.511331099202</v>
      </c>
      <c r="G41" s="90">
        <v>23465.880274136201</v>
      </c>
      <c r="H41" s="90">
        <v>19470.9333884599</v>
      </c>
      <c r="I41" s="90">
        <v>14373.243224216199</v>
      </c>
      <c r="J41" s="90">
        <v>8385.2880702145212</v>
      </c>
      <c r="K41" s="90">
        <v>2038.0819351219789</v>
      </c>
      <c r="L41" s="90">
        <v>0</v>
      </c>
      <c r="M41" s="90">
        <f>SUM(D41:L41)</f>
        <v>157353.50045634998</v>
      </c>
      <c r="N41" s="6"/>
    </row>
    <row r="42" spans="1:16" x14ac:dyDescent="0.25">
      <c r="A42" s="1"/>
      <c r="B42" s="6"/>
      <c r="C42" s="86" t="s">
        <v>80</v>
      </c>
      <c r="D42" s="36">
        <f>IF($M$41=0,,(D41/$M$41))</f>
        <v>0.20751176946563379</v>
      </c>
      <c r="E42" s="36">
        <f t="shared" ref="E42:M42" si="4">IF($M$41=0,,(E41/$M$41))</f>
        <v>0.19069711722185254</v>
      </c>
      <c r="F42" s="36">
        <f t="shared" si="4"/>
        <v>0.17133722003583945</v>
      </c>
      <c r="G42" s="36">
        <f t="shared" si="4"/>
        <v>0.14912842870404183</v>
      </c>
      <c r="H42" s="36">
        <f t="shared" si="4"/>
        <v>0.12374007144417583</v>
      </c>
      <c r="I42" s="36">
        <f t="shared" si="4"/>
        <v>9.1343650967608131E-2</v>
      </c>
      <c r="J42" s="36">
        <f t="shared" si="4"/>
        <v>5.3289491786937454E-2</v>
      </c>
      <c r="K42" s="36">
        <f t="shared" si="4"/>
        <v>1.2952250373911097E-2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v>
      </c>
      <c r="E45" s="23">
        <v>28376.084743569983</v>
      </c>
      <c r="F45" s="23">
        <v>89433.311421449966</v>
      </c>
      <c r="G45" s="23">
        <v>24716.381480469994</v>
      </c>
      <c r="H45" s="23">
        <v>9724.8760070000044</v>
      </c>
      <c r="I45" s="23">
        <v>3395.1396872900009</v>
      </c>
      <c r="J45" s="23">
        <v>1083.795048</v>
      </c>
      <c r="K45" s="23">
        <v>279.87017612</v>
      </c>
      <c r="L45" s="23">
        <v>344.04189244999998</v>
      </c>
      <c r="M45" s="90">
        <f>SUM(D45:L45)</f>
        <v>157353.50045634998</v>
      </c>
      <c r="N45" s="6"/>
    </row>
    <row r="46" spans="1:16" x14ac:dyDescent="0.25">
      <c r="A46" s="1"/>
      <c r="B46" s="6"/>
      <c r="C46" s="12" t="s">
        <v>80</v>
      </c>
      <c r="D46" s="36">
        <f>IF($M$45=0,,(D45/$M$45))</f>
        <v>0</v>
      </c>
      <c r="E46" s="36">
        <f t="shared" ref="E46:L46" si="5">IF($M$45=0,,(E45/$M$45))</f>
        <v>0.18033335554197943</v>
      </c>
      <c r="F46" s="36">
        <f t="shared" si="5"/>
        <v>0.56835921134311751</v>
      </c>
      <c r="G46" s="36">
        <f t="shared" si="5"/>
        <v>0.15707551092786998</v>
      </c>
      <c r="H46" s="36">
        <f t="shared" si="5"/>
        <v>6.1802730659288346E-2</v>
      </c>
      <c r="I46" s="36">
        <f t="shared" si="5"/>
        <v>2.1576511977449246E-2</v>
      </c>
      <c r="J46" s="36">
        <f t="shared" si="5"/>
        <v>6.8876449831546376E-3</v>
      </c>
      <c r="K46" s="36">
        <f t="shared" si="5"/>
        <v>1.778607881669822E-3</v>
      </c>
      <c r="L46" s="36">
        <f t="shared" si="5"/>
        <v>2.1864266854707661E-3</v>
      </c>
      <c r="M46" s="44">
        <f t="shared" ref="M46" si="6">IF($M$41=0,,(M45/$M$41))</f>
        <v>1</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30318.70834347</v>
      </c>
      <c r="E53" s="90">
        <v>26393.141045439999</v>
      </c>
      <c r="F53" s="90">
        <v>15685.7297772</v>
      </c>
      <c r="G53" s="90">
        <v>25913.61291553</v>
      </c>
      <c r="H53" s="90">
        <v>59042.308374710097</v>
      </c>
      <c r="I53" s="103">
        <f>SUM(D53:H53)</f>
        <v>157353.5004563501</v>
      </c>
      <c r="J53" s="7"/>
      <c r="K53" s="6"/>
      <c r="L53" s="6"/>
      <c r="M53" s="6"/>
      <c r="N53" s="6"/>
    </row>
    <row r="54" spans="1:14" x14ac:dyDescent="0.25">
      <c r="A54" s="1"/>
      <c r="B54" s="6"/>
      <c r="C54" s="86" t="s">
        <v>80</v>
      </c>
      <c r="D54" s="36">
        <f>IF($I$53=0,,(D53/$I$53))</f>
        <v>0.19267895696975879</v>
      </c>
      <c r="E54" s="36">
        <f t="shared" ref="E54:I54" si="7">IF($I$53=0,,(E53/$I$53))</f>
        <v>0.16773151514834883</v>
      </c>
      <c r="F54" s="36">
        <f t="shared" si="7"/>
        <v>9.9684657358806106E-2</v>
      </c>
      <c r="G54" s="36">
        <f t="shared" si="7"/>
        <v>0.16468405749078613</v>
      </c>
      <c r="H54" s="36">
        <f t="shared" si="7"/>
        <v>0.37522081303230015</v>
      </c>
      <c r="I54" s="44">
        <f t="shared" si="7"/>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2844.65578422</v>
      </c>
      <c r="E58" s="23"/>
      <c r="F58" s="23"/>
      <c r="G58" s="23"/>
      <c r="H58" s="30">
        <f>SUM(D58:F58)</f>
        <v>2844.65578422</v>
      </c>
      <c r="I58" s="6"/>
      <c r="J58" s="6"/>
      <c r="K58" s="6"/>
      <c r="L58" s="6"/>
      <c r="M58" s="6"/>
      <c r="N58" s="6"/>
    </row>
    <row r="59" spans="1:14" x14ac:dyDescent="0.25">
      <c r="A59" s="1"/>
      <c r="B59" s="6"/>
      <c r="C59" s="12" t="s">
        <v>81</v>
      </c>
      <c r="D59" s="45">
        <f>IF($M$41=0,,(D58/$M$41))</f>
        <v>1.8078122037133267E-2</v>
      </c>
      <c r="E59" s="45">
        <f t="shared" ref="E59:G59" si="8">IF($M$41=0,,(E58/$M$41))</f>
        <v>0</v>
      </c>
      <c r="F59" s="45">
        <f t="shared" si="8"/>
        <v>0</v>
      </c>
      <c r="G59" s="45">
        <f t="shared" si="8"/>
        <v>0</v>
      </c>
      <c r="H59" s="46">
        <f>IF($M$41=0,,(H58/$M$41))</f>
        <v>1.8078122037133267E-2</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0.39900000000000002</v>
      </c>
      <c r="E64" s="105"/>
      <c r="F64" s="6"/>
      <c r="G64" s="6"/>
      <c r="H64" s="6"/>
      <c r="I64" s="6"/>
      <c r="J64" s="6"/>
      <c r="K64" s="6"/>
      <c r="L64" s="6"/>
      <c r="M64" s="6"/>
      <c r="N64" s="6"/>
    </row>
    <row r="65" spans="1:14" x14ac:dyDescent="0.25">
      <c r="A65" s="1"/>
      <c r="B65" s="6"/>
      <c r="C65" s="86" t="s">
        <v>106</v>
      </c>
      <c r="D65" s="36">
        <v>0.58258251000000005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151</v>
      </c>
      <c r="D72" s="90">
        <v>8309.9999999600004</v>
      </c>
      <c r="E72" s="77">
        <v>42669</v>
      </c>
      <c r="F72" s="87">
        <v>4.4999999999999998E-2</v>
      </c>
      <c r="G72" s="38" t="s">
        <v>11</v>
      </c>
      <c r="H72" s="37" t="s">
        <v>160</v>
      </c>
      <c r="I72" s="77">
        <v>42907</v>
      </c>
      <c r="J72" s="77">
        <v>42907</v>
      </c>
      <c r="K72" s="6"/>
      <c r="L72" s="6"/>
      <c r="M72" s="6"/>
      <c r="N72" s="6"/>
    </row>
    <row r="73" spans="1:14" x14ac:dyDescent="0.25">
      <c r="A73" s="1"/>
      <c r="B73" s="6"/>
      <c r="C73" s="79" t="s">
        <v>152</v>
      </c>
      <c r="D73" s="90">
        <v>18085</v>
      </c>
      <c r="E73" s="77">
        <v>42704</v>
      </c>
      <c r="F73" s="87">
        <v>2.5000000000000001E-2</v>
      </c>
      <c r="G73" s="38" t="s">
        <v>11</v>
      </c>
      <c r="H73" s="37" t="s">
        <v>160</v>
      </c>
      <c r="I73" s="77">
        <v>43271</v>
      </c>
      <c r="J73" s="77">
        <v>43271</v>
      </c>
      <c r="K73" s="6"/>
      <c r="L73" s="6"/>
      <c r="M73" s="6"/>
      <c r="N73" s="6"/>
    </row>
    <row r="74" spans="1:14" x14ac:dyDescent="0.25">
      <c r="A74" s="1"/>
      <c r="B74" s="6"/>
      <c r="C74" s="80" t="s">
        <v>153</v>
      </c>
      <c r="D74" s="90">
        <v>15415</v>
      </c>
      <c r="E74" s="77">
        <v>42345</v>
      </c>
      <c r="F74" s="87">
        <v>2.5000000000000001E-2</v>
      </c>
      <c r="G74" s="38" t="s">
        <v>11</v>
      </c>
      <c r="H74" s="37" t="s">
        <v>160</v>
      </c>
      <c r="I74" s="77">
        <v>43635</v>
      </c>
      <c r="J74" s="77">
        <v>43635</v>
      </c>
      <c r="K74" s="6"/>
      <c r="L74" s="6"/>
      <c r="M74" s="6"/>
      <c r="N74" s="6"/>
    </row>
    <row r="75" spans="1:14" x14ac:dyDescent="0.25">
      <c r="A75" s="1"/>
      <c r="B75" s="6"/>
      <c r="C75" s="81" t="s">
        <v>154</v>
      </c>
      <c r="D75" s="90">
        <v>22065</v>
      </c>
      <c r="E75" s="77">
        <v>42438</v>
      </c>
      <c r="F75" s="87">
        <v>3.2500000000000001E-2</v>
      </c>
      <c r="G75" s="38" t="s">
        <v>11</v>
      </c>
      <c r="H75" s="37" t="s">
        <v>160</v>
      </c>
      <c r="I75" s="77">
        <v>44090</v>
      </c>
      <c r="J75" s="77">
        <v>44090</v>
      </c>
      <c r="K75" s="6"/>
      <c r="L75" s="6"/>
      <c r="M75" s="6"/>
      <c r="N75" s="6"/>
    </row>
    <row r="76" spans="1:14" x14ac:dyDescent="0.25">
      <c r="A76" s="1"/>
      <c r="B76" s="6"/>
      <c r="C76" s="82" t="s">
        <v>155</v>
      </c>
      <c r="D76" s="90">
        <v>15160</v>
      </c>
      <c r="E76" s="77">
        <v>42703</v>
      </c>
      <c r="F76" s="87">
        <v>1.7500000000000002E-2</v>
      </c>
      <c r="G76" s="38" t="s">
        <v>11</v>
      </c>
      <c r="H76" s="37" t="s">
        <v>160</v>
      </c>
      <c r="I76" s="77">
        <v>44454</v>
      </c>
      <c r="J76" s="77">
        <v>44454</v>
      </c>
      <c r="K76" s="6"/>
      <c r="L76" s="6"/>
      <c r="M76" s="6"/>
      <c r="N76" s="6"/>
    </row>
    <row r="77" spans="1:14" x14ac:dyDescent="0.25">
      <c r="A77" s="1"/>
      <c r="B77" s="6"/>
      <c r="C77" s="83" t="s">
        <v>156</v>
      </c>
      <c r="D77" s="90">
        <v>9472</v>
      </c>
      <c r="E77" s="77">
        <v>42704</v>
      </c>
      <c r="F77" s="87">
        <v>2.2499999999999999E-2</v>
      </c>
      <c r="G77" s="38" t="s">
        <v>11</v>
      </c>
      <c r="H77" s="37" t="s">
        <v>160</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157</v>
      </c>
      <c r="D81" s="88">
        <v>4281.75</v>
      </c>
      <c r="E81" s="37" t="s">
        <v>89</v>
      </c>
      <c r="F81" s="77">
        <v>41393</v>
      </c>
      <c r="G81" s="93">
        <v>1.1299999999999999E-2</v>
      </c>
      <c r="H81" s="38" t="s">
        <v>11</v>
      </c>
      <c r="I81" s="37" t="s">
        <v>160</v>
      </c>
      <c r="J81" s="77">
        <v>43958</v>
      </c>
      <c r="K81" s="77">
        <v>43958</v>
      </c>
      <c r="L81" s="6"/>
      <c r="M81" s="6"/>
      <c r="N81" s="6"/>
    </row>
    <row r="82" spans="1:14" x14ac:dyDescent="0.25">
      <c r="A82" s="1"/>
      <c r="B82" s="6"/>
      <c r="C82" s="85" t="s">
        <v>158</v>
      </c>
      <c r="D82" s="89">
        <v>4436.75</v>
      </c>
      <c r="E82" s="37" t="s">
        <v>89</v>
      </c>
      <c r="F82" s="77">
        <v>41709</v>
      </c>
      <c r="G82" s="93">
        <v>1.4999999999999999E-2</v>
      </c>
      <c r="H82" s="38" t="s">
        <v>11</v>
      </c>
      <c r="I82" s="37" t="s">
        <v>160</v>
      </c>
      <c r="J82" s="77">
        <v>44273</v>
      </c>
      <c r="K82" s="77">
        <v>44273</v>
      </c>
      <c r="L82" s="6"/>
      <c r="M82" s="6"/>
      <c r="N82" s="6"/>
    </row>
    <row r="83" spans="1:14" x14ac:dyDescent="0.25">
      <c r="A83" s="1"/>
      <c r="B83" s="6"/>
      <c r="C83" s="86" t="s">
        <v>159</v>
      </c>
      <c r="D83" s="90">
        <v>4635.5</v>
      </c>
      <c r="E83" s="37" t="s">
        <v>89</v>
      </c>
      <c r="F83" s="77">
        <v>42110</v>
      </c>
      <c r="G83" s="93">
        <v>2.5000000000000001E-3</v>
      </c>
      <c r="H83" s="38" t="s">
        <v>11</v>
      </c>
      <c r="I83" s="37" t="s">
        <v>160</v>
      </c>
      <c r="J83" s="77">
        <v>44673</v>
      </c>
      <c r="K83" s="77">
        <v>44673</v>
      </c>
      <c r="L83" s="6"/>
      <c r="M83" s="6"/>
      <c r="N83" s="6"/>
    </row>
    <row r="84" spans="1:14" x14ac:dyDescent="0.25">
      <c r="A84" s="1"/>
      <c r="B84" s="6"/>
      <c r="C84" s="86" t="s">
        <v>161</v>
      </c>
      <c r="D84" s="90">
        <v>4632.5</v>
      </c>
      <c r="E84" s="37" t="s">
        <v>89</v>
      </c>
      <c r="F84" s="77">
        <v>42465</v>
      </c>
      <c r="G84" s="93">
        <v>2.5000000000000001E-3</v>
      </c>
      <c r="H84" s="38" t="s">
        <v>11</v>
      </c>
      <c r="I84" s="37" t="s">
        <v>162</v>
      </c>
      <c r="J84" s="77">
        <v>45028</v>
      </c>
      <c r="K84" s="77">
        <v>45028</v>
      </c>
      <c r="L84" s="6"/>
      <c r="M84" s="6"/>
      <c r="N84" s="6"/>
    </row>
    <row r="85" spans="1:14" x14ac:dyDescent="0.25">
      <c r="A85" s="1"/>
      <c r="B85" s="6"/>
      <c r="C85" s="86"/>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12075.953150372865</v>
      </c>
      <c r="E88" s="6"/>
      <c r="F88" s="6"/>
      <c r="G88" s="6"/>
      <c r="H88" s="7"/>
      <c r="I88" s="6"/>
      <c r="J88" s="6"/>
      <c r="K88" s="6"/>
      <c r="L88" s="6"/>
      <c r="M88" s="6"/>
      <c r="N88" s="6"/>
    </row>
    <row r="89" spans="1:14" x14ac:dyDescent="0.25">
      <c r="A89" s="1"/>
      <c r="B89" s="6"/>
      <c r="C89" s="12" t="s">
        <v>22</v>
      </c>
      <c r="D89" s="92">
        <f>SUM(D71:D77)+SUM(D81:D85)+D88+D90</f>
        <v>119031.09224133287</v>
      </c>
      <c r="E89" s="7"/>
      <c r="F89" s="6"/>
      <c r="G89" s="6"/>
      <c r="H89" s="6"/>
      <c r="I89" s="7"/>
      <c r="J89" s="6"/>
      <c r="K89" s="6"/>
      <c r="L89" s="6"/>
      <c r="M89" s="6"/>
      <c r="N89" s="6"/>
    </row>
    <row r="90" spans="1:14" x14ac:dyDescent="0.25">
      <c r="A90" s="1"/>
      <c r="B90" s="6"/>
      <c r="C90" s="12" t="s">
        <v>60</v>
      </c>
      <c r="D90" s="23">
        <v>461.63909100000001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711.63909100000001</v>
      </c>
      <c r="F93" s="23">
        <v>9517.3259999599995</v>
      </c>
      <c r="G93" s="23">
        <v>21024.687150000002</v>
      </c>
      <c r="H93" s="23">
        <v>16710.35000037288</v>
      </c>
      <c r="I93" s="23">
        <v>69715.39</v>
      </c>
      <c r="J93" s="23">
        <v>1351.7</v>
      </c>
      <c r="K93" s="23">
        <v>0</v>
      </c>
      <c r="L93" s="30">
        <f>SUM(D93:K93)</f>
        <v>119031.09224133288</v>
      </c>
      <c r="M93" s="6"/>
      <c r="N93" s="6"/>
    </row>
    <row r="94" spans="1:14" x14ac:dyDescent="0.25">
      <c r="A94" s="1"/>
      <c r="B94" s="6"/>
      <c r="C94" s="12" t="s">
        <v>82</v>
      </c>
      <c r="D94" s="36">
        <f>IF($L$93=0,,(D93/$L$93))</f>
        <v>0</v>
      </c>
      <c r="E94" s="36">
        <f t="shared" ref="E94:L94" si="9">IF($L$93=0,,(E93/$L$93))</f>
        <v>5.978598344348279E-3</v>
      </c>
      <c r="F94" s="36">
        <f t="shared" si="9"/>
        <v>7.9956638393805832E-2</v>
      </c>
      <c r="G94" s="36">
        <f t="shared" si="9"/>
        <v>0.17663189301307022</v>
      </c>
      <c r="H94" s="36">
        <f t="shared" si="9"/>
        <v>0.14038642917342151</v>
      </c>
      <c r="I94" s="36">
        <f t="shared" si="9"/>
        <v>0.58569058459661616</v>
      </c>
      <c r="J94" s="36">
        <f t="shared" si="9"/>
        <v>1.1355856478737996E-2</v>
      </c>
      <c r="K94" s="36">
        <f t="shared" si="9"/>
        <v>0</v>
      </c>
      <c r="L94" s="36">
        <f t="shared" si="9"/>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113138.72624133289</v>
      </c>
      <c r="E97" s="36">
        <f>IF($D$99=0,,(D97/$D$99))</f>
        <v>0.95049725337264523</v>
      </c>
      <c r="F97" s="6"/>
      <c r="G97" s="6"/>
      <c r="H97" s="6"/>
      <c r="I97" s="6"/>
      <c r="J97" s="6"/>
      <c r="K97" s="6"/>
      <c r="L97" s="6"/>
      <c r="M97" s="6"/>
      <c r="N97" s="6"/>
    </row>
    <row r="98" spans="1:14" x14ac:dyDescent="0.25">
      <c r="A98" s="1"/>
      <c r="B98" s="6"/>
      <c r="C98" s="12" t="s">
        <v>37</v>
      </c>
      <c r="D98" s="23">
        <v>5892.366</v>
      </c>
      <c r="E98" s="36">
        <f t="shared" ref="E98:E99" si="10">IF($D$99=0,,(D98/$D$99))</f>
        <v>4.9502746627354807E-2</v>
      </c>
      <c r="F98" s="6"/>
      <c r="G98" s="6"/>
      <c r="H98" s="6"/>
      <c r="I98" s="6"/>
      <c r="J98" s="7"/>
      <c r="K98" s="6"/>
      <c r="L98" s="6"/>
      <c r="M98" s="6"/>
      <c r="N98" s="6"/>
    </row>
    <row r="99" spans="1:14" x14ac:dyDescent="0.25">
      <c r="A99" s="1"/>
      <c r="B99" s="6"/>
      <c r="C99" s="21" t="s">
        <v>46</v>
      </c>
      <c r="D99" s="30">
        <f>SUM(D97:D98)</f>
        <v>119031.09224133288</v>
      </c>
      <c r="E99" s="44">
        <f t="shared" si="10"/>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f>+D20</f>
        <v>166528.50045635001</v>
      </c>
      <c r="E104" s="94">
        <v>93998.639090959972</v>
      </c>
      <c r="F104" s="6"/>
      <c r="G104" s="6"/>
      <c r="H104" s="6"/>
      <c r="I104" s="6"/>
      <c r="J104" s="6"/>
      <c r="K104" s="6"/>
      <c r="L104" s="6"/>
      <c r="M104" s="6"/>
      <c r="N104" s="6"/>
    </row>
    <row r="105" spans="1:14" x14ac:dyDescent="0.25">
      <c r="B105" s="6"/>
      <c r="C105" s="52" t="s">
        <v>89</v>
      </c>
      <c r="D105" s="67"/>
      <c r="E105" s="94">
        <v>18079.7</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6952.7531503728796</v>
      </c>
      <c r="F107" s="6"/>
      <c r="G107" s="6"/>
      <c r="H107" s="6"/>
      <c r="I107" s="6"/>
      <c r="J107" s="6"/>
      <c r="K107" s="6"/>
      <c r="L107" s="6"/>
      <c r="M107" s="6"/>
      <c r="N107" s="6"/>
    </row>
    <row r="108" spans="1:14" x14ac:dyDescent="0.25">
      <c r="B108" s="6"/>
      <c r="C108" s="51" t="s">
        <v>46</v>
      </c>
      <c r="D108" s="102">
        <f>SUM(D104:D107)</f>
        <v>166528.50045635001</v>
      </c>
      <c r="E108" s="97">
        <f t="shared" ref="E108" si="11">SUM(E104:E107)</f>
        <v>119031.09224133285</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103392.30973357</v>
      </c>
      <c r="E121" s="94">
        <f>+D98</f>
        <v>5892.366</v>
      </c>
      <c r="F121" s="6"/>
      <c r="G121" s="6"/>
      <c r="H121" s="6"/>
      <c r="I121" s="6"/>
      <c r="J121" s="6"/>
      <c r="K121" s="6"/>
      <c r="L121" s="6"/>
      <c r="M121" s="6"/>
      <c r="N121" s="6"/>
    </row>
    <row r="122" spans="2:14" x14ac:dyDescent="0.25">
      <c r="B122" s="6"/>
      <c r="C122" s="52" t="s">
        <v>11</v>
      </c>
      <c r="D122" s="67">
        <f>+D35+D18</f>
        <v>63136.190722779997</v>
      </c>
      <c r="E122" s="94">
        <f>+D97</f>
        <v>113138.72624133289</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2">SUM(D121:D123)</f>
        <v>166528.50045634998</v>
      </c>
      <c r="E124" s="101">
        <f t="shared" si="12"/>
        <v>119031.09224133288</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14"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elements/1.1/"/>
    <ds:schemaRef ds:uri="b812923a-363a-40e5-80cb-9f5161b2a1b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2016-12-06T16:20:25Z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