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mc:AlternateContent xmlns:mc="http://schemas.openxmlformats.org/markup-compatibility/2006">
    <mc:Choice Requires="x15">
      <x15ac:absPath xmlns:x15ac="http://schemas.microsoft.com/office/spreadsheetml/2010/11/ac" url="https://internwebb.lfnet.se/sites/BankRiskManagement/P3AR/Pelare 3/Delade dokument/LF Bank P3/2023 Q3/"/>
    </mc:Choice>
  </mc:AlternateContent>
  <xr:revisionPtr revIDLastSave="0" documentId="13_ncr:1_{13281F8E-BCCB-4C68-80F5-6D3E92A853D9}" xr6:coauthVersionLast="47" xr6:coauthVersionMax="47" xr10:uidLastSave="{00000000-0000-0000-0000-000000000000}"/>
  <bookViews>
    <workbookView xWindow="16680" yWindow="45" windowWidth="31260" windowHeight="19170" tabRatio="940" activeTab="1" xr2:uid="{00000000-000D-0000-FFFF-FFFF00000000}"/>
  </bookViews>
  <sheets>
    <sheet name="Cover sheet" sheetId="1" r:id="rId1"/>
    <sheet name="EU OV1" sheetId="3" r:id="rId2"/>
    <sheet name="EU KM1" sheetId="104" r:id="rId3"/>
    <sheet name="EU LIQ1" sheetId="44" r:id="rId4"/>
    <sheet name="EU LIQB" sheetId="47" r:id="rId5"/>
    <sheet name="EU CR8" sheetId="24" r:id="rId6"/>
  </sheets>
  <definedNames>
    <definedName name="_xlnm._FilterDatabase" localSheetId="0" hidden="1">'Cover sheet'!$B$5:$E$12</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0">'Cover sheet'!$A$1:$F$13</definedName>
    <definedName name="_xlnm.Print_Area" localSheetId="5">'EU CR8'!$A$1:$D$16</definedName>
    <definedName name="_xlnm.Print_Area" localSheetId="2">'EU KM1'!$A$1:$H$51</definedName>
    <definedName name="_xlnm.Print_Area" localSheetId="3">'EU LIQ1'!$A$1:$L$42</definedName>
    <definedName name="_xlnm.Print_Area" localSheetId="4">'EU LIQB'!$A$1:$D$13</definedName>
    <definedName name="_xlnm.Print_Area" localSheetId="1">'EU OV1'!$A$1:$G$45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41" i="44" l="1"/>
  <c r="J41" i="44"/>
  <c r="I41" i="44"/>
  <c r="H41" i="44"/>
  <c r="G50" i="104"/>
  <c r="F50" i="104"/>
  <c r="E50" i="104"/>
  <c r="D50" i="104"/>
  <c r="C50" i="104"/>
  <c r="G46" i="104"/>
  <c r="F46" i="104"/>
  <c r="E46" i="104"/>
  <c r="D46" i="104"/>
  <c r="C46" i="104"/>
  <c r="G16" i="104"/>
  <c r="F16" i="104"/>
  <c r="G15" i="104"/>
  <c r="F15" i="104"/>
  <c r="G14" i="104"/>
  <c r="F14" i="104"/>
  <c r="D20" i="104"/>
  <c r="E20" i="104"/>
  <c r="F20" i="104"/>
  <c r="G20" i="104"/>
  <c r="C20" i="104"/>
  <c r="D19" i="104"/>
  <c r="E19" i="104"/>
  <c r="F19" i="104"/>
  <c r="G19" i="104"/>
  <c r="C19" i="104"/>
  <c r="D18" i="104"/>
  <c r="E18" i="104"/>
  <c r="F18" i="104"/>
  <c r="G18" i="104"/>
  <c r="C18" i="104"/>
  <c r="C15" i="24"/>
  <c r="C9" i="24"/>
  <c r="C8" i="24"/>
  <c r="C7" i="24"/>
</calcChain>
</file>

<file path=xl/sharedStrings.xml><?xml version="1.0" encoding="utf-8"?>
<sst xmlns="http://schemas.openxmlformats.org/spreadsheetml/2006/main" count="355" uniqueCount="244">
  <si>
    <t>Sheet</t>
  </si>
  <si>
    <t xml:space="preserve">Table </t>
  </si>
  <si>
    <t>Updated</t>
  </si>
  <si>
    <t>Comment</t>
  </si>
  <si>
    <t>EU OV1</t>
  </si>
  <si>
    <t>EU KM1</t>
  </si>
  <si>
    <t>EU CCR7</t>
  </si>
  <si>
    <t>EU CR8</t>
  </si>
  <si>
    <t>EU MR2-B</t>
  </si>
  <si>
    <t>EU LIQ1</t>
  </si>
  <si>
    <t>EU LIQB</t>
  </si>
  <si>
    <t>Quarterly</t>
  </si>
  <si>
    <t>EU OV1 - Overview of risk weighted exposure amounts</t>
  </si>
  <si>
    <t>EU KM1 - Key metrics template</t>
  </si>
  <si>
    <t xml:space="preserve">EU CR8 - RWEA flow statements of credit risk exposures under the IRB approach </t>
  </si>
  <si>
    <t>EU LIQ1 - Quantitative information of LCR</t>
  </si>
  <si>
    <t>EU LIQB - On qualitative information on LCR, which complements template EU LIQ1</t>
  </si>
  <si>
    <t>Disclosure according to point (d) of Article 438 in EU Regulation No 575/2013</t>
  </si>
  <si>
    <t>Disclosure according to points (a) to (g) of Article 447 and point (b) of Article 438 in EU Regulation No 575/2013</t>
  </si>
  <si>
    <t>Disclosure according to point (h) of Article 438 in EU Regulation No 575/2013</t>
  </si>
  <si>
    <t>Disclosure according to Article 451a(2) in EU Regulation No 575/2013</t>
  </si>
  <si>
    <t>1</t>
  </si>
  <si>
    <t>2</t>
  </si>
  <si>
    <t>3</t>
  </si>
  <si>
    <t>4</t>
  </si>
  <si>
    <t>5</t>
  </si>
  <si>
    <t>6</t>
  </si>
  <si>
    <t>7</t>
  </si>
  <si>
    <t>8</t>
  </si>
  <si>
    <t>9</t>
  </si>
  <si>
    <t>Empty set in the EU</t>
  </si>
  <si>
    <t>10</t>
  </si>
  <si>
    <t>11</t>
  </si>
  <si>
    <t>12</t>
  </si>
  <si>
    <t>13</t>
  </si>
  <si>
    <t>14</t>
  </si>
  <si>
    <t>15</t>
  </si>
  <si>
    <t>16</t>
  </si>
  <si>
    <t>17</t>
  </si>
  <si>
    <t>18</t>
  </si>
  <si>
    <t>19</t>
  </si>
  <si>
    <t>20</t>
  </si>
  <si>
    <t>EU-20a</t>
  </si>
  <si>
    <t>EU-20b</t>
  </si>
  <si>
    <t>EU-20c</t>
  </si>
  <si>
    <t>21</t>
  </si>
  <si>
    <t>22</t>
  </si>
  <si>
    <t>23</t>
  </si>
  <si>
    <t>24</t>
  </si>
  <si>
    <t>25</t>
  </si>
  <si>
    <t>26</t>
  </si>
  <si>
    <t>27</t>
  </si>
  <si>
    <t>28</t>
  </si>
  <si>
    <t>29</t>
  </si>
  <si>
    <t>g</t>
  </si>
  <si>
    <t>Risk weighted exposure amounts (RWEAs)</t>
  </si>
  <si>
    <t>Total own funds requirements</t>
  </si>
  <si>
    <t>a</t>
  </si>
  <si>
    <t>b</t>
  </si>
  <si>
    <t>c</t>
  </si>
  <si>
    <t>Credit risk (excluding CCR)</t>
  </si>
  <si>
    <t xml:space="preserve">Of which the standardised approach </t>
  </si>
  <si>
    <t xml:space="preserve">Of which the foundation IRB (FIRB) approach </t>
  </si>
  <si>
    <t>Of which slotting approach</t>
  </si>
  <si>
    <t>EU 4a</t>
  </si>
  <si>
    <t>Of which equities under the simple riskweighted approach</t>
  </si>
  <si>
    <t xml:space="preserve">Of which the advanced IRB (AIRB) approach </t>
  </si>
  <si>
    <t xml:space="preserve">Counterparty credit risk - CCR </t>
  </si>
  <si>
    <t>Of which internal model method (IMM)</t>
  </si>
  <si>
    <t>EU 8a</t>
  </si>
  <si>
    <t>Of which exposures to a CCP</t>
  </si>
  <si>
    <t>EU 8b</t>
  </si>
  <si>
    <t>Of which credit valuation adjustment - CVA</t>
  </si>
  <si>
    <t>Of which other CCR</t>
  </si>
  <si>
    <t xml:space="preserve">Settlement risk </t>
  </si>
  <si>
    <t>Securitisation exposures in the non-trading book (after the cap)</t>
  </si>
  <si>
    <t xml:space="preserve">Of which SEC-IRBA approach </t>
  </si>
  <si>
    <t>Of which SEC-ERBA (including IAA)</t>
  </si>
  <si>
    <t xml:space="preserve">Of which SEC-SA approach </t>
  </si>
  <si>
    <t>EU 19a</t>
  </si>
  <si>
    <t>Of which 1250%/ deduction</t>
  </si>
  <si>
    <t>Position, foreign exchange and commodities risks (Market risk)</t>
  </si>
  <si>
    <t xml:space="preserve">Of which IMA </t>
  </si>
  <si>
    <t>EU 22a</t>
  </si>
  <si>
    <t>Large exposures</t>
  </si>
  <si>
    <t xml:space="preserve">Operational risk </t>
  </si>
  <si>
    <t>EU 23a</t>
  </si>
  <si>
    <t xml:space="preserve">Of which basic indicator approach </t>
  </si>
  <si>
    <t>EU 23b</t>
  </si>
  <si>
    <t xml:space="preserve">Of which standardised approach </t>
  </si>
  <si>
    <t>EU 23c</t>
  </si>
  <si>
    <t xml:space="preserve">Of which advanced measurement approach </t>
  </si>
  <si>
    <t>Total</t>
  </si>
  <si>
    <t>d</t>
  </si>
  <si>
    <t>e</t>
  </si>
  <si>
    <t>Available own funds (amounts)</t>
  </si>
  <si>
    <t xml:space="preserve">Common Equity Tier 1 (CET1) capital </t>
  </si>
  <si>
    <t xml:space="preserve">Tier 1 capital </t>
  </si>
  <si>
    <t xml:space="preserve">Total capital </t>
  </si>
  <si>
    <t>Risk-weighted exposure amounts</t>
  </si>
  <si>
    <t>Total risk-weighted exposure amount</t>
  </si>
  <si>
    <t>Capital ratios  (as a percentage of risk-weighted exposure amount)</t>
  </si>
  <si>
    <t>Common Equity Tier 1 ratio (%)</t>
  </si>
  <si>
    <t>Tier 1 ratio (%)</t>
  </si>
  <si>
    <t>Total capital ratio (%)</t>
  </si>
  <si>
    <t>Additional own funds requirements based on SREP (as a percentage of risk-weighted exposure amount)</t>
  </si>
  <si>
    <t>EU 7a</t>
  </si>
  <si>
    <t>EU 7b</t>
  </si>
  <si>
    <t>EU 7c</t>
  </si>
  <si>
    <t>EU 7d</t>
  </si>
  <si>
    <t>Total SREP own funds requirements (%)</t>
  </si>
  <si>
    <t>Combined buffer requirement (as a percentage of risk-weighted exposure amount)</t>
  </si>
  <si>
    <t>Capital conservation buffer (%)</t>
  </si>
  <si>
    <t>Conservation buffer due to macro-prudential or systemic risk identified at the level of a Member State (%)</t>
  </si>
  <si>
    <t>Institution specific countercyclical capital buffer (%)</t>
  </si>
  <si>
    <t>EU 9a</t>
  </si>
  <si>
    <t>Systemic risk buffer (%)</t>
  </si>
  <si>
    <t>Global Systemically Important Institution buffer (%)</t>
  </si>
  <si>
    <t>EU 10a</t>
  </si>
  <si>
    <t>Other Systemically Important Institution buffer</t>
  </si>
  <si>
    <t>Combined buffer requirement (%)</t>
  </si>
  <si>
    <t>EU 11a</t>
  </si>
  <si>
    <t>Overall capital requirements (%)</t>
  </si>
  <si>
    <t>CET1 available after meeting the total SREP own funds requirements (%)</t>
  </si>
  <si>
    <t>Leverage ratio</t>
  </si>
  <si>
    <t>Leverage ratio total exposure measure</t>
  </si>
  <si>
    <t>Additional own funds requirements to address risks of excessive leverage (as a percentage of leverage ratio total exposure amount)</t>
  </si>
  <si>
    <t>EU 14a</t>
  </si>
  <si>
    <t>EU 14b</t>
  </si>
  <si>
    <t>EU 14c</t>
  </si>
  <si>
    <t>EU 14d</t>
  </si>
  <si>
    <t>Total SREP leverage ratio requirements (%)</t>
  </si>
  <si>
    <t>EU 14e</t>
  </si>
  <si>
    <t>Overall leverage ratio requirements (%)</t>
  </si>
  <si>
    <t>Liquidity Coverage Ratio</t>
  </si>
  <si>
    <t>EU 16a</t>
  </si>
  <si>
    <t xml:space="preserve">Cash outflows - Total weighted value </t>
  </si>
  <si>
    <t>EU 16b</t>
  </si>
  <si>
    <t xml:space="preserve">Cash inflows - Total weighted value </t>
  </si>
  <si>
    <t>Total net cash outflows (adjusted value)</t>
  </si>
  <si>
    <t>Liquidity coverage ratio (%)</t>
  </si>
  <si>
    <t>Net Stable Funding Ratio</t>
  </si>
  <si>
    <t>Total available stable funding</t>
  </si>
  <si>
    <t>Total required stable funding</t>
  </si>
  <si>
    <t>NSFR ratio (%)</t>
  </si>
  <si>
    <t>f</t>
  </si>
  <si>
    <t>h</t>
  </si>
  <si>
    <t>Risk weighted exposure amount</t>
  </si>
  <si>
    <t>Risk weighted exposure amount as at the end of the previous reporting period</t>
  </si>
  <si>
    <t>Asset size (+/-)</t>
  </si>
  <si>
    <t>Asset quality (+/-)</t>
  </si>
  <si>
    <t>Model updates (+/-)</t>
  </si>
  <si>
    <t>Methodology and policy (+/-)</t>
  </si>
  <si>
    <t>Acquisitions and disposals (+/-)</t>
  </si>
  <si>
    <t>Foreign exchange movements (+/-)</t>
  </si>
  <si>
    <t>Other (+/-)</t>
  </si>
  <si>
    <t>Risk weighted exposure amount as at the end of the reporting period</t>
  </si>
  <si>
    <t>EU 1a</t>
  </si>
  <si>
    <t>EU 1b</t>
  </si>
  <si>
    <t>Number of data points used in the calculation of averages</t>
  </si>
  <si>
    <t>HIGH-QUALITY LIQUID ASSETS</t>
  </si>
  <si>
    <t>Total high-quality liquid assets (HQLA)</t>
  </si>
  <si>
    <t>CASH - OUTFLOWS</t>
  </si>
  <si>
    <t>Retail deposits and deposits from small business customers, of which:</t>
  </si>
  <si>
    <t>Stable Deposits</t>
  </si>
  <si>
    <t>Less stable Deposits</t>
  </si>
  <si>
    <t>Unsecured Wholesale Funding</t>
  </si>
  <si>
    <t>Operational deposits (all counterparties) and deposits in networks of cooperative banks</t>
  </si>
  <si>
    <t>Non-operational deposits (all counterparties)</t>
  </si>
  <si>
    <t>Unsecured debt</t>
  </si>
  <si>
    <t>Secured Wholesale Funding</t>
  </si>
  <si>
    <t xml:space="preserve"> </t>
  </si>
  <si>
    <t>Additional requirements</t>
  </si>
  <si>
    <t>Outflows related to derivative exposures and other collateral requirements</t>
  </si>
  <si>
    <t>Outflows related to loss of funding on debt products</t>
  </si>
  <si>
    <t>Credit and liquidity facilities</t>
  </si>
  <si>
    <t>Other contractual funding obligations</t>
  </si>
  <si>
    <t>Other contingent funding obligations</t>
  </si>
  <si>
    <t>TOTAL CASH OUTFLOWS</t>
  </si>
  <si>
    <t>CASH - INFLOWS</t>
  </si>
  <si>
    <t>Secured lending (eg reverse repos)</t>
  </si>
  <si>
    <t>Inflows from fully performing exposures</t>
  </si>
  <si>
    <t>Other cash inflows</t>
  </si>
  <si>
    <t>EU-19a</t>
  </si>
  <si>
    <t>(Difference between total weighted inflows and total weighted outflows arising from transactions in third countries where there are transfer restrictions or which are denominated in non-convertible currencies.)</t>
  </si>
  <si>
    <t>EU-19b</t>
  </si>
  <si>
    <t>(Excess inflows from a related specialised credit institution)</t>
  </si>
  <si>
    <t xml:space="preserve">TOTAL CASH INFLOWS                         </t>
  </si>
  <si>
    <t xml:space="preserve">Fully Exempt Inflows                                     </t>
  </si>
  <si>
    <t>Inflows subject to 90% Cap</t>
  </si>
  <si>
    <t>Inflows subject to 75% Cap</t>
  </si>
  <si>
    <t>TOTAL ADJUSTED VALUE</t>
  </si>
  <si>
    <t>EU-21</t>
  </si>
  <si>
    <t xml:space="preserve">LIQUIDITY BUFFER           </t>
  </si>
  <si>
    <t xml:space="preserve">TOTAL NET CASH OUTFLOWS               </t>
  </si>
  <si>
    <t>Row number</t>
  </si>
  <si>
    <t>(a)</t>
  </si>
  <si>
    <t>Explanations on the main drivers of LCR results and the evolution of the contribution of inputs to the LCR’s calculation over time</t>
  </si>
  <si>
    <t>(b)</t>
  </si>
  <si>
    <t>Explanations on the changes in the LCR over time</t>
  </si>
  <si>
    <t>(c)</t>
  </si>
  <si>
    <t>Explanations on the actual concentration of funding sources</t>
  </si>
  <si>
    <t>(d)</t>
  </si>
  <si>
    <t>High-level description of the composition of the institution`s liquidity buffer.</t>
  </si>
  <si>
    <t>(e)</t>
  </si>
  <si>
    <t>Derivative exposures and potential collateral calls</t>
  </si>
  <si>
    <t>(f)</t>
  </si>
  <si>
    <t>Currency mismatch in the LCR</t>
  </si>
  <si>
    <t>(g)</t>
  </si>
  <si>
    <t>Other items in the LCR calculation that are not captured in the LCR disclosure template but that the institution considers relevant for its liquidity profile</t>
  </si>
  <si>
    <t>Not disclosed, empty</t>
  </si>
  <si>
    <t>Overview of risk weighted exposure amounts</t>
  </si>
  <si>
    <t>Key metrics template</t>
  </si>
  <si>
    <t>RWEA flow statements of CCR exposures under the IMM</t>
  </si>
  <si>
    <t xml:space="preserve">RWEA flow statements of credit risk exposures under the IRB approach </t>
  </si>
  <si>
    <t>RWA flow statements of market risk exposures under the IMA</t>
  </si>
  <si>
    <t>Quantitative information of LCR</t>
  </si>
  <si>
    <t>On qualitative information on LCR, which complements template EU LIQ1</t>
  </si>
  <si>
    <t>SEK m</t>
  </si>
  <si>
    <t>Amounts below the thresholds for deduction (subject to 250% risk weight) (For information)</t>
  </si>
  <si>
    <t>Quarter ending on</t>
  </si>
  <si>
    <t xml:space="preserve">Risk and Capital Management Report in accordance with Part Eight of the Regulation (EU) No 575/2013 (Capital Requirements Regulation or CRR) based on consolidated situation.
</t>
  </si>
  <si>
    <t>Total unweighted value (12 month average)</t>
  </si>
  <si>
    <t>Total weighted value (12 month average)</t>
  </si>
  <si>
    <t>LCR is affected when larger bond issues approach maturity. Initially through a cash build up and then related to the cash outflow caused by the maturity.</t>
  </si>
  <si>
    <t>Funding is concentrated towards covered bonds and deposits.</t>
  </si>
  <si>
    <t>The liquidity buffer mainly consists of Swedish government risk, Swedish and to some extent Nordic covered bonds, Swedish municipality risk and some European SSA bonds.</t>
  </si>
  <si>
    <t>LCR has remained on a high level due to the high quality composition and size of the liquidity buffer in relation to the relevant cash outflows. One key factor explaining the relatively stable level over time is the limited use of short term funding.</t>
  </si>
  <si>
    <t>Derivative exposures have limited effect on LCR.</t>
  </si>
  <si>
    <t>Cash outflows as well as liquidity buffer is concentrated to SEK.</t>
  </si>
  <si>
    <t>None.</t>
  </si>
  <si>
    <t>https://www.lansforsakringar.se/stockholm/privat/om-oss/finansiellt/lansforsakringar-bank-ab/</t>
  </si>
  <si>
    <t>Legal basis</t>
  </si>
  <si>
    <t>Additional own funds requirements to address risks other than the risk of excessive leverage (%)</t>
  </si>
  <si>
    <t>of which: to be made up of CET1 capital (percentage points)</t>
  </si>
  <si>
    <t>of which: to be made up of Tier 1 capital (percentage points)</t>
  </si>
  <si>
    <t xml:space="preserve">Additional own funds requirements to address the risk of excessive leverage (%) </t>
  </si>
  <si>
    <t>Disclosure</t>
  </si>
  <si>
    <t>LIQUIDITY COVERAGE RATIO (%)</t>
  </si>
  <si>
    <t xml:space="preserve">Total high-quality liquid assets (HQLA) (Weighted value -average) </t>
  </si>
  <si>
    <t>Leverage ratio buffer requirement (%) *</t>
  </si>
  <si>
    <t xml:space="preserve">* The historical numbers have been corrected </t>
  </si>
  <si>
    <t>Länsförsäkringar Bank group, Pillar 3 disclosure 2023 Q3</t>
  </si>
  <si>
    <t>Länsförsäkringar Bank Pillar 3 2023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</si>
</sst>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0,,"/>
    <numFmt numFmtId="165" formatCode="#,##0,,"/>
    <numFmt numFmtId="166" formatCode="_-* #,##0.000\ _k_r_-;\-* #,##0.000\ _k_r_-;_-* &quot;-&quot;??\ _k_r_-;_-@_-"/>
  </numFmts>
  <fonts count="22" x14ac:knownFonts="1">
    <font>
      <sz val="10"/>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u/>
      <sz val="10"/>
      <color theme="10"/>
      <name val="Arial"/>
      <family val="2"/>
      <scheme val="minor"/>
    </font>
    <font>
      <sz val="10"/>
      <color theme="1"/>
      <name val="Arial"/>
      <family val="2"/>
      <scheme val="minor"/>
    </font>
    <font>
      <b/>
      <sz val="12"/>
      <color theme="4"/>
      <name val="Calibri"/>
      <family val="2"/>
    </font>
    <font>
      <sz val="12"/>
      <color theme="4"/>
      <name val="Calibri"/>
      <family val="2"/>
    </font>
    <font>
      <i/>
      <sz val="12"/>
      <color theme="4"/>
      <name val="Calibri"/>
      <family val="2"/>
    </font>
    <font>
      <sz val="20"/>
      <color theme="4"/>
      <name val="Calibri"/>
      <family val="2"/>
    </font>
    <font>
      <i/>
      <sz val="18"/>
      <color theme="4"/>
      <name val="Calibri"/>
      <family val="2"/>
    </font>
    <font>
      <u/>
      <sz val="12"/>
      <color theme="4"/>
      <name val="Calibri"/>
      <family val="2"/>
    </font>
    <font>
      <b/>
      <i/>
      <sz val="12"/>
      <color theme="4"/>
      <name val="Calibri"/>
      <family val="2"/>
    </font>
    <font>
      <b/>
      <sz val="14"/>
      <color theme="4"/>
      <name val="Calibri"/>
      <family val="2"/>
    </font>
    <font>
      <sz val="16"/>
      <color theme="4"/>
      <name val="Calibri"/>
      <family val="2"/>
    </font>
    <font>
      <sz val="14"/>
      <color theme="4"/>
      <name val="Calibri"/>
      <family val="2"/>
    </font>
    <font>
      <sz val="11"/>
      <color indexed="8"/>
      <name val="Arial"/>
      <family val="2"/>
      <scheme val="minor"/>
    </font>
    <font>
      <sz val="10"/>
      <name val="Arial"/>
      <family val="2"/>
    </font>
    <font>
      <b/>
      <sz val="12"/>
      <name val="Arial"/>
      <family val="2"/>
    </font>
    <font>
      <b/>
      <sz val="20"/>
      <name val="Arial"/>
      <family val="2"/>
    </font>
  </fonts>
  <fills count="8">
    <fill>
      <patternFill patternType="none"/>
    </fill>
    <fill>
      <patternFill patternType="gray125"/>
    </fill>
    <fill>
      <patternFill patternType="solid">
        <fgColor rgb="FFFFFFFF"/>
      </patternFill>
    </fill>
    <fill>
      <patternFill patternType="solid">
        <fgColor rgb="FFFFFFFF"/>
        <bgColor indexed="64"/>
      </patternFill>
    </fill>
    <fill>
      <patternFill patternType="solid">
        <fgColor theme="2"/>
        <bgColor indexed="64"/>
      </patternFill>
    </fill>
    <fill>
      <patternFill patternType="solid">
        <fgColor indexed="42"/>
        <bgColor indexed="64"/>
      </patternFill>
    </fill>
    <fill>
      <patternFill patternType="solid">
        <fgColor indexed="9"/>
        <bgColor indexed="64"/>
      </patternFill>
    </fill>
    <fill>
      <patternFill patternType="solid">
        <fgColor rgb="FFD9E1ED"/>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bottom/>
      <diagonal/>
    </border>
    <border>
      <left style="thin">
        <color auto="1"/>
      </left>
      <right/>
      <top/>
      <bottom/>
      <diagonal/>
    </border>
    <border>
      <left style="medium">
        <color auto="1"/>
      </left>
      <right/>
      <top/>
      <bottom/>
      <diagonal/>
    </border>
  </borders>
  <cellStyleXfs count="21">
    <xf numFmtId="0" fontId="0" fillId="0" borderId="0"/>
    <xf numFmtId="0" fontId="6" fillId="0" borderId="0" applyNumberFormat="0" applyFill="0" applyBorder="0" applyAlignment="0" applyProtection="0"/>
    <xf numFmtId="43" fontId="7" fillId="0" borderId="0" applyFont="0" applyFill="0" applyBorder="0" applyAlignment="0" applyProtection="0"/>
    <xf numFmtId="9" fontId="7" fillId="0" borderId="0" applyFont="0" applyFill="0" applyBorder="0" applyAlignment="0" applyProtection="0"/>
    <xf numFmtId="0" fontId="18" fillId="0" borderId="0"/>
    <xf numFmtId="43" fontId="7" fillId="0" borderId="0" applyFont="0" applyFill="0" applyBorder="0" applyAlignment="0" applyProtection="0"/>
    <xf numFmtId="0" fontId="5" fillId="0" borderId="0"/>
    <xf numFmtId="3" fontId="19" fillId="5" borderId="1" applyFont="0">
      <alignment horizontal="right" vertical="center"/>
      <protection locked="0"/>
    </xf>
    <xf numFmtId="0" fontId="19" fillId="0" borderId="0">
      <alignment vertical="center"/>
    </xf>
    <xf numFmtId="0" fontId="19" fillId="0" borderId="0">
      <alignment vertical="center"/>
    </xf>
    <xf numFmtId="0" fontId="20" fillId="0" borderId="0" applyNumberFormat="0" applyFill="0" applyBorder="0" applyAlignment="0" applyProtection="0"/>
    <xf numFmtId="0" fontId="21" fillId="6" borderId="14" applyNumberFormat="0" applyFill="0" applyBorder="0" applyAlignment="0" applyProtection="0">
      <alignment horizontal="left"/>
    </xf>
    <xf numFmtId="0" fontId="4" fillId="0" borderId="0"/>
    <xf numFmtId="0" fontId="19" fillId="0" borderId="0"/>
    <xf numFmtId="0" fontId="19" fillId="0" borderId="0"/>
    <xf numFmtId="0" fontId="3" fillId="0" borderId="0"/>
    <xf numFmtId="0" fontId="2" fillId="0" borderId="0"/>
    <xf numFmtId="0" fontId="1" fillId="0" borderId="0"/>
    <xf numFmtId="0" fontId="1" fillId="0" borderId="0"/>
    <xf numFmtId="0" fontId="7" fillId="0" borderId="0"/>
    <xf numFmtId="9" fontId="7" fillId="0" borderId="0" applyFont="0" applyFill="0" applyBorder="0" applyAlignment="0" applyProtection="0"/>
  </cellStyleXfs>
  <cellXfs count="147">
    <xf numFmtId="0" fontId="0" fillId="0" borderId="0" xfId="0"/>
    <xf numFmtId="0" fontId="9" fillId="0" borderId="0" xfId="0" applyFont="1"/>
    <xf numFmtId="0" fontId="9"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0" borderId="1" xfId="0" applyFont="1" applyBorder="1"/>
    <xf numFmtId="0" fontId="11" fillId="0" borderId="0" xfId="0" applyFont="1"/>
    <xf numFmtId="0" fontId="12" fillId="0" borderId="0" xfId="0" applyFont="1"/>
    <xf numFmtId="0" fontId="8" fillId="4" borderId="1" xfId="0" applyFont="1" applyFill="1" applyBorder="1" applyAlignment="1">
      <alignment horizontal="left"/>
    </xf>
    <xf numFmtId="0" fontId="8" fillId="4" borderId="1" xfId="0" applyFont="1" applyFill="1" applyBorder="1"/>
    <xf numFmtId="0" fontId="13" fillId="0" borderId="1" xfId="1" applyFont="1" applyBorder="1" applyAlignment="1">
      <alignment horizontal="left"/>
    </xf>
    <xf numFmtId="0" fontId="9" fillId="0" borderId="1" xfId="0" applyFont="1" applyFill="1" applyBorder="1"/>
    <xf numFmtId="0" fontId="15" fillId="0" borderId="0" xfId="0" applyFont="1"/>
    <xf numFmtId="0" fontId="14" fillId="0" borderId="0" xfId="0" applyFont="1"/>
    <xf numFmtId="0" fontId="9" fillId="3" borderId="1" xfId="0" applyFont="1" applyFill="1" applyBorder="1" applyAlignment="1">
      <alignment vertical="center" wrapText="1"/>
    </xf>
    <xf numFmtId="0" fontId="8"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164" fontId="9" fillId="4" borderId="1" xfId="0" applyNumberFormat="1" applyFont="1" applyFill="1" applyBorder="1" applyAlignment="1">
      <alignment horizontal="right" vertical="center" wrapText="1"/>
    </xf>
    <xf numFmtId="0" fontId="8" fillId="2" borderId="1" xfId="0" applyFont="1" applyFill="1" applyBorder="1" applyAlignment="1">
      <alignment horizontal="center" vertical="center" wrapText="1"/>
    </xf>
    <xf numFmtId="14" fontId="9" fillId="0" borderId="0" xfId="0" applyNumberFormat="1" applyFont="1"/>
    <xf numFmtId="0" fontId="8" fillId="2" borderId="9"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0" xfId="0" applyFont="1" applyFill="1" applyBorder="1" applyAlignment="1">
      <alignment vertical="center" wrapText="1"/>
    </xf>
    <xf numFmtId="0" fontId="8" fillId="2" borderId="6"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8" fillId="2" borderId="3" xfId="0" applyFont="1" applyFill="1" applyBorder="1" applyAlignment="1">
      <alignment horizontal="left" vertical="center" wrapText="1"/>
    </xf>
    <xf numFmtId="0" fontId="9" fillId="0" borderId="1" xfId="0" applyFont="1" applyFill="1" applyBorder="1" applyAlignment="1">
      <alignment horizontal="center" vertical="center" wrapText="1"/>
    </xf>
    <xf numFmtId="1" fontId="9" fillId="0" borderId="1" xfId="0" applyNumberFormat="1" applyFont="1" applyFill="1" applyBorder="1" applyAlignment="1">
      <alignment horizontal="center" vertical="center" wrapText="1"/>
    </xf>
    <xf numFmtId="0" fontId="8" fillId="4" borderId="15" xfId="0" applyFont="1" applyFill="1" applyBorder="1" applyAlignment="1">
      <alignment vertical="center"/>
    </xf>
    <xf numFmtId="0" fontId="8" fillId="4" borderId="0" xfId="0" applyFont="1" applyFill="1" applyAlignment="1">
      <alignment vertical="center"/>
    </xf>
    <xf numFmtId="0" fontId="8" fillId="4" borderId="0" xfId="0" applyFont="1" applyFill="1" applyAlignment="1">
      <alignment horizontal="center" vertical="center" wrapText="1"/>
    </xf>
    <xf numFmtId="0" fontId="8" fillId="4" borderId="3" xfId="0" applyFont="1" applyFill="1" applyBorder="1" applyAlignment="1">
      <alignment vertical="center"/>
    </xf>
    <xf numFmtId="0" fontId="8" fillId="4" borderId="4" xfId="0" applyFont="1" applyFill="1" applyBorder="1" applyAlignment="1">
      <alignment vertical="center" wrapText="1"/>
    </xf>
    <xf numFmtId="0" fontId="8" fillId="4" borderId="4" xfId="0" applyFont="1" applyFill="1" applyBorder="1" applyAlignment="1">
      <alignment vertical="center"/>
    </xf>
    <xf numFmtId="0" fontId="9" fillId="2" borderId="0" xfId="0" applyFont="1" applyFill="1" applyAlignment="1">
      <alignment horizontal="left" wrapText="1"/>
    </xf>
    <xf numFmtId="14" fontId="9" fillId="2" borderId="1" xfId="0" applyNumberFormat="1" applyFont="1" applyFill="1" applyBorder="1" applyAlignment="1">
      <alignment horizontal="center" vertical="center" wrapText="1"/>
    </xf>
    <xf numFmtId="0" fontId="9" fillId="2" borderId="1" xfId="0" applyFont="1" applyFill="1" applyBorder="1" applyAlignment="1">
      <alignment horizontal="left" vertical="center" wrapText="1"/>
    </xf>
    <xf numFmtId="0" fontId="8" fillId="2" borderId="1" xfId="0" applyFont="1" applyFill="1" applyBorder="1" applyAlignment="1">
      <alignment horizontal="left" vertical="center" wrapText="1"/>
    </xf>
    <xf numFmtId="0" fontId="9" fillId="2" borderId="10" xfId="0" applyFont="1" applyFill="1" applyBorder="1" applyAlignment="1">
      <alignment horizontal="center" vertical="center" wrapText="1"/>
    </xf>
    <xf numFmtId="0" fontId="8" fillId="2" borderId="0" xfId="0" applyFont="1" applyFill="1" applyAlignment="1">
      <alignment horizontal="left" vertical="top"/>
    </xf>
    <xf numFmtId="0" fontId="14" fillId="2" borderId="0" xfId="0" applyFont="1" applyFill="1" applyAlignment="1">
      <alignment horizontal="left" wrapText="1"/>
    </xf>
    <xf numFmtId="0" fontId="9" fillId="2" borderId="9"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 xfId="0" applyFont="1" applyFill="1" applyBorder="1" applyAlignment="1">
      <alignment horizontal="left" vertical="center" wrapText="1"/>
    </xf>
    <xf numFmtId="3" fontId="9" fillId="0" borderId="1" xfId="0" applyNumberFormat="1" applyFont="1" applyFill="1" applyBorder="1" applyAlignment="1">
      <alignment horizontal="right" vertical="center" wrapText="1"/>
    </xf>
    <xf numFmtId="3" fontId="8" fillId="0" borderId="1" xfId="0" applyNumberFormat="1" applyFont="1" applyFill="1" applyBorder="1" applyAlignment="1">
      <alignment horizontal="right" vertical="center" wrapText="1"/>
    </xf>
    <xf numFmtId="0" fontId="8" fillId="2" borderId="0" xfId="0" applyFont="1" applyFill="1" applyAlignment="1">
      <alignment horizontal="left" vertical="center" wrapText="1"/>
    </xf>
    <xf numFmtId="0" fontId="9" fillId="2" borderId="6" xfId="0" applyFont="1" applyFill="1" applyBorder="1" applyAlignment="1">
      <alignment horizontal="left" vertical="center" wrapText="1"/>
    </xf>
    <xf numFmtId="0" fontId="10" fillId="2" borderId="0" xfId="0" applyFont="1" applyFill="1" applyAlignment="1">
      <alignment horizontal="left" vertical="center" wrapText="1"/>
    </xf>
    <xf numFmtId="0" fontId="9" fillId="2" borderId="1" xfId="0" applyFont="1" applyFill="1" applyBorder="1" applyAlignment="1">
      <alignment horizontal="left" wrapText="1"/>
    </xf>
    <xf numFmtId="0" fontId="9" fillId="0" borderId="0" xfId="0" applyFont="1" applyFill="1"/>
    <xf numFmtId="43" fontId="9" fillId="0" borderId="0" xfId="2" applyFont="1"/>
    <xf numFmtId="0" fontId="9" fillId="2" borderId="3" xfId="0" applyFont="1" applyFill="1" applyBorder="1" applyAlignment="1">
      <alignment vertical="center" wrapText="1"/>
    </xf>
    <xf numFmtId="0" fontId="9" fillId="2" borderId="5" xfId="0" applyFont="1" applyFill="1" applyBorder="1" applyAlignment="1">
      <alignment vertical="center" wrapText="1"/>
    </xf>
    <xf numFmtId="0" fontId="9" fillId="2" borderId="3" xfId="0" applyFont="1" applyFill="1" applyBorder="1" applyAlignment="1">
      <alignment vertical="center"/>
    </xf>
    <xf numFmtId="0" fontId="9" fillId="2" borderId="3" xfId="0" applyFont="1" applyFill="1" applyBorder="1" applyAlignment="1">
      <alignment horizontal="left" vertical="center"/>
    </xf>
    <xf numFmtId="0" fontId="9" fillId="2" borderId="5" xfId="0" applyFont="1" applyFill="1" applyBorder="1" applyAlignment="1">
      <alignment vertical="center"/>
    </xf>
    <xf numFmtId="0" fontId="9" fillId="2" borderId="5" xfId="0" applyFont="1" applyFill="1" applyBorder="1" applyAlignment="1">
      <alignment horizontal="left" vertical="center"/>
    </xf>
    <xf numFmtId="0" fontId="8" fillId="2" borderId="3" xfId="0" applyFont="1" applyFill="1" applyBorder="1" applyAlignment="1">
      <alignment horizontal="left" vertical="center"/>
    </xf>
    <xf numFmtId="0" fontId="16" fillId="0" borderId="0" xfId="0" applyFont="1" applyAlignment="1">
      <alignment vertical="top" wrapText="1"/>
    </xf>
    <xf numFmtId="0" fontId="8" fillId="2" borderId="8" xfId="0" applyFont="1" applyFill="1" applyBorder="1" applyAlignment="1">
      <alignment horizontal="center" vertical="center" wrapText="1"/>
    </xf>
    <xf numFmtId="10" fontId="9" fillId="2" borderId="1" xfId="3" applyNumberFormat="1" applyFont="1" applyFill="1" applyBorder="1" applyAlignment="1">
      <alignment horizontal="right" vertical="center" wrapText="1"/>
    </xf>
    <xf numFmtId="0" fontId="9" fillId="0" borderId="0" xfId="0" applyFont="1" applyFill="1" applyBorder="1" applyAlignment="1">
      <alignment horizontal="left" wrapText="1"/>
    </xf>
    <xf numFmtId="0" fontId="8" fillId="2" borderId="0" xfId="0" applyFont="1" applyFill="1" applyBorder="1" applyAlignment="1">
      <alignment horizontal="left" vertical="center" wrapText="1"/>
    </xf>
    <xf numFmtId="0" fontId="8" fillId="2" borderId="10" xfId="0" applyFont="1" applyFill="1" applyBorder="1" applyAlignment="1">
      <alignment horizontal="center" vertical="center" wrapText="1"/>
    </xf>
    <xf numFmtId="0" fontId="8" fillId="4" borderId="5" xfId="0" applyFont="1" applyFill="1" applyBorder="1" applyAlignment="1">
      <alignment horizontal="left" vertical="center" wrapText="1"/>
    </xf>
    <xf numFmtId="0" fontId="8" fillId="2" borderId="8" xfId="0" applyFont="1" applyFill="1" applyBorder="1" applyAlignment="1">
      <alignment horizontal="left" vertical="center"/>
    </xf>
    <xf numFmtId="0" fontId="9" fillId="2" borderId="12" xfId="0" applyFont="1" applyFill="1" applyBorder="1" applyAlignment="1">
      <alignment vertical="center"/>
    </xf>
    <xf numFmtId="0" fontId="9" fillId="2" borderId="7" xfId="0" applyFont="1" applyFill="1" applyBorder="1" applyAlignment="1">
      <alignment vertical="center"/>
    </xf>
    <xf numFmtId="0" fontId="9" fillId="2" borderId="8" xfId="0" applyFont="1" applyFill="1" applyBorder="1" applyAlignment="1">
      <alignment horizontal="left" vertical="center"/>
    </xf>
    <xf numFmtId="0" fontId="9" fillId="2" borderId="9" xfId="0" applyFont="1" applyFill="1" applyBorder="1" applyAlignment="1">
      <alignment horizontal="left" vertical="center"/>
    </xf>
    <xf numFmtId="0" fontId="9" fillId="2" borderId="12" xfId="0" applyFont="1" applyFill="1" applyBorder="1" applyAlignment="1">
      <alignment vertical="center" wrapText="1"/>
    </xf>
    <xf numFmtId="0" fontId="8" fillId="2" borderId="7" xfId="0" applyFont="1" applyFill="1" applyBorder="1" applyAlignment="1">
      <alignment vertical="center" wrapText="1"/>
    </xf>
    <xf numFmtId="14" fontId="9" fillId="2" borderId="10" xfId="0" applyNumberFormat="1" applyFont="1" applyFill="1" applyBorder="1" applyAlignment="1">
      <alignment horizontal="center" vertical="center" wrapText="1"/>
    </xf>
    <xf numFmtId="0" fontId="9" fillId="2" borderId="13" xfId="0" applyFont="1" applyFill="1" applyBorder="1" applyAlignment="1">
      <alignment horizontal="center" vertical="center" wrapText="1"/>
    </xf>
    <xf numFmtId="0" fontId="8" fillId="4" borderId="3" xfId="0" applyFont="1" applyFill="1" applyBorder="1" applyAlignment="1">
      <alignment horizontal="center" vertical="center" wrapText="1"/>
    </xf>
    <xf numFmtId="3" fontId="9" fillId="0" borderId="10" xfId="0" applyNumberFormat="1" applyFont="1" applyFill="1" applyBorder="1" applyAlignment="1">
      <alignment horizontal="right" vertical="center" wrapText="1"/>
    </xf>
    <xf numFmtId="3" fontId="9" fillId="2" borderId="2" xfId="2" applyNumberFormat="1" applyFont="1" applyFill="1" applyBorder="1" applyAlignment="1">
      <alignment horizontal="right" vertical="center" wrapText="1"/>
    </xf>
    <xf numFmtId="3" fontId="9" fillId="2" borderId="1" xfId="2" applyNumberFormat="1" applyFont="1" applyFill="1" applyBorder="1" applyAlignment="1">
      <alignment horizontal="right" vertical="center" wrapText="1"/>
    </xf>
    <xf numFmtId="3" fontId="9" fillId="2" borderId="10" xfId="2" applyNumberFormat="1" applyFont="1" applyFill="1" applyBorder="1" applyAlignment="1">
      <alignment horizontal="right" vertical="center" wrapText="1"/>
    </xf>
    <xf numFmtId="3" fontId="9" fillId="2" borderId="13" xfId="2" applyNumberFormat="1" applyFont="1" applyFill="1" applyBorder="1" applyAlignment="1">
      <alignment horizontal="right" vertical="center" wrapText="1"/>
    </xf>
    <xf numFmtId="165" fontId="9" fillId="0" borderId="0" xfId="0" applyNumberFormat="1" applyFont="1"/>
    <xf numFmtId="3" fontId="9" fillId="4" borderId="1" xfId="0" applyNumberFormat="1" applyFont="1" applyFill="1" applyBorder="1" applyAlignment="1">
      <alignment horizontal="right" vertical="center" wrapText="1"/>
    </xf>
    <xf numFmtId="3" fontId="8" fillId="4" borderId="4" xfId="0" applyNumberFormat="1" applyFont="1" applyFill="1" applyBorder="1" applyAlignment="1">
      <alignment horizontal="right" vertical="center" wrapText="1"/>
    </xf>
    <xf numFmtId="3" fontId="8" fillId="4" borderId="5" xfId="0" applyNumberFormat="1" applyFont="1" applyFill="1" applyBorder="1" applyAlignment="1">
      <alignment horizontal="right" vertical="center" wrapText="1"/>
    </xf>
    <xf numFmtId="3" fontId="9" fillId="0" borderId="2" xfId="0" applyNumberFormat="1" applyFont="1" applyFill="1" applyBorder="1" applyAlignment="1">
      <alignment horizontal="right" vertical="center" wrapText="1"/>
    </xf>
    <xf numFmtId="3" fontId="9" fillId="4" borderId="10" xfId="0" applyNumberFormat="1" applyFont="1" applyFill="1" applyBorder="1" applyAlignment="1">
      <alignment horizontal="right" vertical="center" wrapText="1"/>
    </xf>
    <xf numFmtId="3" fontId="9" fillId="4" borderId="4" xfId="0" applyNumberFormat="1" applyFont="1" applyFill="1" applyBorder="1" applyAlignment="1">
      <alignment horizontal="right" vertical="center" wrapText="1"/>
    </xf>
    <xf numFmtId="3" fontId="8" fillId="4" borderId="4" xfId="0" applyNumberFormat="1" applyFont="1" applyFill="1" applyBorder="1" applyAlignment="1">
      <alignment vertical="center" wrapText="1"/>
    </xf>
    <xf numFmtId="3" fontId="8" fillId="4" borderId="5" xfId="0" applyNumberFormat="1" applyFont="1" applyFill="1" applyBorder="1" applyAlignment="1">
      <alignment vertical="center" wrapText="1"/>
    </xf>
    <xf numFmtId="3" fontId="9" fillId="4" borderId="2" xfId="0" applyNumberFormat="1" applyFont="1" applyFill="1" applyBorder="1" applyAlignment="1">
      <alignment horizontal="right" vertical="center" wrapText="1"/>
    </xf>
    <xf numFmtId="0" fontId="8" fillId="0" borderId="3" xfId="0" applyFont="1" applyFill="1" applyBorder="1" applyAlignment="1">
      <alignment horizontal="left" vertical="center" wrapText="1"/>
    </xf>
    <xf numFmtId="14" fontId="9" fillId="0" borderId="1" xfId="0" applyNumberFormat="1" applyFont="1" applyFill="1" applyBorder="1" applyAlignment="1">
      <alignment horizontal="center" vertical="center" wrapText="1"/>
    </xf>
    <xf numFmtId="166" fontId="9" fillId="0" borderId="0" xfId="0" applyNumberFormat="1" applyFont="1"/>
    <xf numFmtId="0" fontId="9" fillId="0" borderId="0" xfId="0" applyFont="1"/>
    <xf numFmtId="0" fontId="9" fillId="2" borderId="1" xfId="0" applyFont="1" applyFill="1" applyBorder="1" applyAlignment="1">
      <alignment horizontal="center" vertical="center" wrapText="1"/>
    </xf>
    <xf numFmtId="43" fontId="9" fillId="0" borderId="0" xfId="2" applyFont="1" applyFill="1"/>
    <xf numFmtId="0" fontId="9" fillId="7" borderId="1" xfId="0" applyFont="1" applyFill="1" applyBorder="1" applyAlignment="1">
      <alignment horizontal="left" vertical="center" wrapText="1"/>
    </xf>
    <xf numFmtId="0" fontId="8" fillId="2" borderId="0" xfId="0" applyFont="1" applyFill="1" applyAlignment="1">
      <alignment horizontal="left" vertical="center"/>
    </xf>
    <xf numFmtId="0" fontId="9" fillId="2" borderId="10"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10" fillId="2" borderId="0" xfId="0" applyFont="1" applyFill="1" applyBorder="1" applyAlignment="1">
      <alignment horizontal="left" vertical="center" wrapText="1"/>
    </xf>
    <xf numFmtId="0" fontId="8" fillId="4" borderId="3" xfId="0" applyFont="1" applyFill="1" applyBorder="1" applyAlignment="1">
      <alignment horizontal="left" vertical="center" wrapText="1"/>
    </xf>
    <xf numFmtId="0" fontId="8" fillId="4" borderId="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8" fillId="0" borderId="1" xfId="0" applyFont="1" applyBorder="1" applyAlignment="1">
      <alignment horizontal="center" vertical="center" wrapText="1"/>
    </xf>
    <xf numFmtId="0" fontId="8" fillId="0" borderId="5" xfId="0" applyFont="1" applyBorder="1" applyAlignment="1">
      <alignment vertical="center" wrapText="1"/>
    </xf>
    <xf numFmtId="0" fontId="8" fillId="0" borderId="1" xfId="0" applyFont="1" applyBorder="1" applyAlignment="1">
      <alignment vertical="center" wrapText="1"/>
    </xf>
    <xf numFmtId="3" fontId="9" fillId="2" borderId="2" xfId="0" applyNumberFormat="1" applyFont="1" applyFill="1" applyBorder="1" applyAlignment="1">
      <alignment horizontal="right" vertical="center" wrapText="1"/>
    </xf>
    <xf numFmtId="3" fontId="9" fillId="2" borderId="1" xfId="0" applyNumberFormat="1" applyFont="1" applyFill="1" applyBorder="1" applyAlignment="1">
      <alignment horizontal="right" vertical="center" wrapText="1"/>
    </xf>
    <xf numFmtId="3" fontId="9" fillId="2" borderId="10" xfId="0" applyNumberFormat="1" applyFont="1" applyFill="1" applyBorder="1" applyAlignment="1">
      <alignment horizontal="right" vertical="center" wrapText="1"/>
    </xf>
    <xf numFmtId="3" fontId="8" fillId="4" borderId="4" xfId="0" applyNumberFormat="1" applyFont="1" applyFill="1" applyBorder="1" applyAlignment="1">
      <alignment horizontal="left" vertical="center" wrapText="1"/>
    </xf>
    <xf numFmtId="3" fontId="8" fillId="4" borderId="5" xfId="0" applyNumberFormat="1" applyFont="1" applyFill="1" applyBorder="1" applyAlignment="1">
      <alignment horizontal="left" vertical="center" wrapText="1"/>
    </xf>
    <xf numFmtId="3" fontId="9" fillId="2" borderId="13" xfId="0" applyNumberFormat="1" applyFont="1" applyFill="1" applyBorder="1" applyAlignment="1">
      <alignment horizontal="right" vertical="center" wrapText="1"/>
    </xf>
    <xf numFmtId="3" fontId="8" fillId="2" borderId="1" xfId="0" applyNumberFormat="1" applyFont="1" applyFill="1" applyBorder="1" applyAlignment="1">
      <alignment horizontal="right" vertical="center" wrapText="1"/>
    </xf>
    <xf numFmtId="3" fontId="9" fillId="0" borderId="1" xfId="2" applyNumberFormat="1" applyFont="1" applyFill="1" applyBorder="1" applyAlignment="1">
      <alignment horizontal="right" vertical="center" wrapText="1"/>
    </xf>
    <xf numFmtId="10" fontId="9" fillId="0" borderId="1" xfId="3" applyNumberFormat="1" applyFont="1" applyFill="1" applyBorder="1" applyAlignment="1">
      <alignment horizontal="right" vertical="center" wrapText="1"/>
    </xf>
    <xf numFmtId="14" fontId="9" fillId="0" borderId="0" xfId="0" applyNumberFormat="1" applyFont="1" applyAlignment="1">
      <alignment horizontal="center"/>
    </xf>
    <xf numFmtId="0" fontId="9" fillId="0" borderId="1"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2" xfId="0" applyFont="1" applyFill="1" applyBorder="1" applyAlignment="1">
      <alignment horizontal="left" vertical="center" wrapText="1"/>
    </xf>
    <xf numFmtId="10" fontId="9" fillId="0" borderId="2" xfId="3" applyNumberFormat="1" applyFont="1" applyFill="1" applyBorder="1" applyAlignment="1">
      <alignment horizontal="right" vertical="center" wrapText="1"/>
    </xf>
    <xf numFmtId="0" fontId="9" fillId="0" borderId="3" xfId="0" applyFont="1" applyFill="1" applyBorder="1" applyAlignment="1">
      <alignment horizontal="left" vertical="center" wrapText="1"/>
    </xf>
    <xf numFmtId="2" fontId="9" fillId="2" borderId="2" xfId="0" applyNumberFormat="1" applyFont="1" applyFill="1" applyBorder="1" applyAlignment="1">
      <alignment horizontal="right" vertical="center" wrapText="1"/>
    </xf>
    <xf numFmtId="2" fontId="9" fillId="0" borderId="1" xfId="0" applyNumberFormat="1" applyFont="1" applyFill="1" applyBorder="1" applyAlignment="1">
      <alignment horizontal="right" vertical="center" wrapText="1"/>
    </xf>
    <xf numFmtId="2" fontId="9" fillId="2" borderId="2" xfId="3" applyNumberFormat="1" applyFont="1" applyFill="1" applyBorder="1" applyAlignment="1">
      <alignment horizontal="right" vertical="center" wrapText="1"/>
    </xf>
    <xf numFmtId="2" fontId="9" fillId="0" borderId="10" xfId="0" applyNumberFormat="1" applyFont="1" applyFill="1" applyBorder="1" applyAlignment="1">
      <alignment horizontal="right" vertical="center" wrapText="1"/>
    </xf>
    <xf numFmtId="2" fontId="9" fillId="0" borderId="1" xfId="3" applyNumberFormat="1" applyFont="1" applyFill="1" applyBorder="1" applyAlignment="1">
      <alignment horizontal="right" vertical="center" wrapText="1"/>
    </xf>
    <xf numFmtId="2" fontId="9" fillId="0" borderId="10" xfId="3" applyNumberFormat="1" applyFont="1" applyFill="1" applyBorder="1" applyAlignment="1">
      <alignment horizontal="right" vertical="center" wrapText="1"/>
    </xf>
    <xf numFmtId="0" fontId="17" fillId="0" borderId="0" xfId="0" applyFont="1" applyAlignment="1">
      <alignment horizontal="left" vertical="top" wrapText="1"/>
    </xf>
    <xf numFmtId="0" fontId="8" fillId="2" borderId="3" xfId="0" applyFont="1" applyFill="1" applyBorder="1" applyAlignment="1">
      <alignment horizontal="left" vertical="center" wrapText="1"/>
    </xf>
    <xf numFmtId="0" fontId="8" fillId="2" borderId="5"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5"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8" fillId="2" borderId="1" xfId="0" applyFont="1" applyFill="1" applyBorder="1" applyAlignment="1">
      <alignment horizontal="center" vertical="center" wrapText="1"/>
    </xf>
    <xf numFmtId="0" fontId="10" fillId="2" borderId="3" xfId="0" applyFont="1" applyFill="1" applyBorder="1" applyAlignment="1">
      <alignment horizontal="left" vertical="center" wrapText="1"/>
    </xf>
    <xf numFmtId="0" fontId="10" fillId="2" borderId="5" xfId="0" applyFont="1" applyFill="1" applyBorder="1" applyAlignment="1">
      <alignment horizontal="left" vertical="center" wrapText="1"/>
    </xf>
    <xf numFmtId="0" fontId="8" fillId="2" borderId="11" xfId="0" applyFont="1" applyFill="1" applyBorder="1" applyAlignment="1">
      <alignment horizontal="center" vertical="center" wrapText="1"/>
    </xf>
    <xf numFmtId="0" fontId="8" fillId="0" borderId="3" xfId="0" applyFont="1" applyFill="1" applyBorder="1" applyAlignment="1">
      <alignment horizontal="left" vertical="center" wrapText="1"/>
    </xf>
    <xf numFmtId="0" fontId="8" fillId="0" borderId="5" xfId="0" applyFont="1" applyFill="1" applyBorder="1" applyAlignment="1">
      <alignment horizontal="left" vertical="center" wrapText="1"/>
    </xf>
  </cellXfs>
  <cellStyles count="21">
    <cellStyle name="=C:\WINNT35\SYSTEM32\COMMAND.COM" xfId="8" xr:uid="{CC503597-5D07-4743-913C-CCA3E49C7CAB}"/>
    <cellStyle name="Comma 2" xfId="5" xr:uid="{FA66DB6A-3517-42DB-B72B-4407D56A12FA}"/>
    <cellStyle name="Heading 1 2" xfId="11" xr:uid="{ADB5633D-3712-4672-90F1-B641AC45985F}"/>
    <cellStyle name="Heading 2 2" xfId="10" xr:uid="{3CA20119-DAC4-48A6-93CA-990844835397}"/>
    <cellStyle name="Hyperlänk" xfId="1" builtinId="8"/>
    <cellStyle name="Normal" xfId="0" builtinId="0" customBuiltin="1"/>
    <cellStyle name="Normal 12 2" xfId="19" xr:uid="{EE95D152-0AE3-4365-B571-38A9407B9816}"/>
    <cellStyle name="Normal 2" xfId="4" xr:uid="{30213082-E61E-4B8E-9119-7523A638FCD2}"/>
    <cellStyle name="Normal 2 2" xfId="9" xr:uid="{29EB4CE5-4F43-4060-89AE-B2793E1C1764}"/>
    <cellStyle name="Normal 3" xfId="6" xr:uid="{828933E1-26DB-4FF5-9C61-41C6E4F4631A}"/>
    <cellStyle name="Normal 4" xfId="12" xr:uid="{AE9E4435-4235-4A60-BBD4-47743DA46FAD}"/>
    <cellStyle name="Normal 4 2" xfId="13" xr:uid="{C8C81605-70B0-423D-8D40-281B9ACDD700}"/>
    <cellStyle name="Normal 4 3" xfId="16" xr:uid="{8BF8BA8A-9061-4EE5-9A8D-5000AFB70D42}"/>
    <cellStyle name="Normal 4 4" xfId="17" xr:uid="{96EC21D9-A303-46CA-8874-1B7B598F7764}"/>
    <cellStyle name="Normal 5" xfId="15" xr:uid="{2212A460-0AAF-439A-A462-D1E0261C27EA}"/>
    <cellStyle name="Normal 5 2" xfId="18" xr:uid="{720CF55E-55E9-400F-813E-4670631B4F69}"/>
    <cellStyle name="optionalExposure" xfId="7" xr:uid="{BB739532-E19F-4D99-BEF6-18D1B3123551}"/>
    <cellStyle name="Procent" xfId="3" builtinId="5"/>
    <cellStyle name="Procent 3" xfId="20" xr:uid="{49935CF1-2DC7-4584-BA0A-A950353D3A1B}"/>
    <cellStyle name="Standard 3" xfId="14" xr:uid="{1E87881A-64FA-4EBF-9D22-2ADC4B0D6CB2}"/>
    <cellStyle name="Tusental" xfId="2" builtinId="3"/>
  </cellStyles>
  <dxfs count="2">
    <dxf>
      <font>
        <color rgb="FF9C0006"/>
      </font>
      <fill>
        <patternFill>
          <bgColor rgb="FFFFC7CE"/>
        </patternFill>
      </fill>
    </dxf>
    <dxf>
      <font>
        <color rgb="FF006100"/>
      </font>
      <fill>
        <patternFill>
          <bgColor rgb="FFC6EFCE"/>
        </patternFill>
      </fill>
    </dxf>
  </dxfs>
  <tableStyles count="1" defaultTableStyle="TableStyleMedium2" defaultPivotStyle="PivotStyleLight16">
    <tableStyle name="Invisible" pivot="0" table="0" count="0" xr9:uid="{0FB94263-F2BB-4D1F-B193-6789C5DCF8E2}"/>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tema">
  <a:themeElements>
    <a:clrScheme name="Länsförsäkringar">
      <a:dk1>
        <a:srgbClr val="000000"/>
      </a:dk1>
      <a:lt1>
        <a:srgbClr val="FFFFFF"/>
      </a:lt1>
      <a:dk2>
        <a:srgbClr val="00427A"/>
      </a:dk2>
      <a:lt2>
        <a:srgbClr val="DCDDDE"/>
      </a:lt2>
      <a:accent1>
        <a:srgbClr val="005AA0"/>
      </a:accent1>
      <a:accent2>
        <a:srgbClr val="E30613"/>
      </a:accent2>
      <a:accent3>
        <a:srgbClr val="4495D1"/>
      </a:accent3>
      <a:accent4>
        <a:srgbClr val="76BBE7"/>
      </a:accent4>
      <a:accent5>
        <a:srgbClr val="BADAF3"/>
      </a:accent5>
      <a:accent6>
        <a:srgbClr val="F15C5B"/>
      </a:accent6>
      <a:hlink>
        <a:srgbClr val="005AA0"/>
      </a:hlink>
      <a:folHlink>
        <a:srgbClr val="77817B"/>
      </a:folHlink>
    </a:clrScheme>
    <a:fontScheme name="LF Fonts Excel">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ansforsakringar.se/stockholm/privat/om-oss/finansiellt/lansforsakringar-bank-ab/"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E12"/>
  <sheetViews>
    <sheetView showGridLines="0" showZeros="0" zoomScale="80" zoomScaleNormal="80" workbookViewId="0"/>
  </sheetViews>
  <sheetFormatPr defaultColWidth="9.140625" defaultRowHeight="15.75" x14ac:dyDescent="0.25"/>
  <cols>
    <col min="1" max="1" width="3" style="1" customWidth="1"/>
    <col min="2" max="2" width="13.42578125" style="1" bestFit="1" customWidth="1"/>
    <col min="3" max="3" width="161.42578125" style="1" bestFit="1" customWidth="1"/>
    <col min="4" max="4" width="31" style="1" bestFit="1" customWidth="1"/>
    <col min="5" max="5" width="33.5703125" style="1" customWidth="1"/>
    <col min="6" max="16384" width="9.140625" style="1"/>
  </cols>
  <sheetData>
    <row r="1" spans="2:5" ht="37.5" customHeight="1" x14ac:dyDescent="0.4">
      <c r="B1" s="5" t="s">
        <v>243</v>
      </c>
    </row>
    <row r="2" spans="2:5" ht="39.950000000000003" customHeight="1" x14ac:dyDescent="0.25">
      <c r="B2" s="134" t="s">
        <v>221</v>
      </c>
      <c r="C2" s="134"/>
      <c r="D2" s="64"/>
      <c r="E2" s="64"/>
    </row>
    <row r="3" spans="2:5" ht="21" x14ac:dyDescent="0.25">
      <c r="B3" s="134" t="s">
        <v>231</v>
      </c>
      <c r="C3" s="134"/>
      <c r="D3" s="64"/>
      <c r="E3" s="64"/>
    </row>
    <row r="4" spans="2:5" ht="23.25" x14ac:dyDescent="0.35">
      <c r="B4" s="6"/>
    </row>
    <row r="5" spans="2:5" x14ac:dyDescent="0.25">
      <c r="B5" s="7" t="s">
        <v>0</v>
      </c>
      <c r="C5" s="8" t="s">
        <v>1</v>
      </c>
      <c r="D5" s="8" t="s">
        <v>2</v>
      </c>
      <c r="E5" s="8" t="s">
        <v>3</v>
      </c>
    </row>
    <row r="6" spans="2:5" x14ac:dyDescent="0.25">
      <c r="B6" s="9" t="s">
        <v>4</v>
      </c>
      <c r="C6" s="10" t="s">
        <v>211</v>
      </c>
      <c r="D6" s="4" t="s">
        <v>11</v>
      </c>
      <c r="E6" s="4"/>
    </row>
    <row r="7" spans="2:5" x14ac:dyDescent="0.25">
      <c r="B7" s="9" t="s">
        <v>5</v>
      </c>
      <c r="C7" s="10" t="s">
        <v>212</v>
      </c>
      <c r="D7" s="4" t="s">
        <v>11</v>
      </c>
      <c r="E7" s="4"/>
    </row>
    <row r="8" spans="2:5" x14ac:dyDescent="0.25">
      <c r="B8" s="9" t="s">
        <v>9</v>
      </c>
      <c r="C8" s="4" t="s">
        <v>216</v>
      </c>
      <c r="D8" s="4" t="s">
        <v>11</v>
      </c>
      <c r="E8" s="4"/>
    </row>
    <row r="9" spans="2:5" x14ac:dyDescent="0.25">
      <c r="B9" s="9" t="s">
        <v>10</v>
      </c>
      <c r="C9" s="4" t="s">
        <v>217</v>
      </c>
      <c r="D9" s="4" t="s">
        <v>11</v>
      </c>
      <c r="E9" s="4"/>
    </row>
    <row r="10" spans="2:5" x14ac:dyDescent="0.25">
      <c r="B10" s="9" t="s">
        <v>7</v>
      </c>
      <c r="C10" s="4" t="s">
        <v>214</v>
      </c>
      <c r="D10" s="4" t="s">
        <v>11</v>
      </c>
      <c r="E10" s="4"/>
    </row>
    <row r="11" spans="2:5" x14ac:dyDescent="0.25">
      <c r="B11" s="10" t="s">
        <v>6</v>
      </c>
      <c r="C11" s="4" t="s">
        <v>213</v>
      </c>
      <c r="D11" s="4" t="s">
        <v>11</v>
      </c>
      <c r="E11" s="4" t="s">
        <v>210</v>
      </c>
    </row>
    <row r="12" spans="2:5" x14ac:dyDescent="0.25">
      <c r="B12" s="10" t="s">
        <v>8</v>
      </c>
      <c r="C12" s="4" t="s">
        <v>215</v>
      </c>
      <c r="D12" s="4" t="s">
        <v>11</v>
      </c>
      <c r="E12" s="4" t="s">
        <v>210</v>
      </c>
    </row>
  </sheetData>
  <sheetProtection algorithmName="SHA-512" hashValue="345i2yX29lsfuXvJ9wDlu+6dE/8umUm+yceqXp47zGDzWnJ3IpK/z8UC6vd8YG/goIdTI/7yM4wD/irgDy6bCg==" saltValue="Niyc626qvGiXrhJExOQEeg==" spinCount="100000" sheet="1" objects="1" scenarios="1" formatColumns="0" formatRows="0"/>
  <mergeCells count="2">
    <mergeCell ref="B2:C2"/>
    <mergeCell ref="B3:C3"/>
  </mergeCells>
  <conditionalFormatting sqref="I1:I1048576">
    <cfRule type="containsText" dxfId="1" priority="53" operator="containsText" text="kvartal">
      <formula>NOT(ISERROR(SEARCH("kvartal",I1)))</formula>
    </cfRule>
    <cfRule type="containsText" dxfId="0" priority="54" operator="containsText" text="halvår">
      <formula>NOT(ISERROR(SEARCH("halvår",I1)))</formula>
    </cfRule>
  </conditionalFormatting>
  <hyperlinks>
    <hyperlink ref="B6" location="'EU OV1'!A1" display="EU OV1" xr:uid="{05513277-C147-4DC7-91DB-AE625A0DEF0C}"/>
    <hyperlink ref="B7" location="'EU KM1'!A1" display="EU KM1" xr:uid="{200B1B25-239B-4782-861A-04955921BF2C}"/>
    <hyperlink ref="B10" location="'EU CR8'!A1" display="EU CR8" xr:uid="{8F6B7D26-C8F5-4DD3-A6F7-BBE6C30DDA0E}"/>
    <hyperlink ref="B8" location="'EU LIQ1'!A1" display="EU LIQ1" xr:uid="{B28F4BD1-B8BD-448D-BD1B-9412294B7FE0}"/>
    <hyperlink ref="B9" location="'EU LIQB'!A1" display="EU LIQB" xr:uid="{902BD343-5EDE-4202-893E-23A146A8EE48}"/>
    <hyperlink ref="B3" r:id="rId1" xr:uid="{364E50F9-E22E-497D-88B4-6D6FC6B21994}"/>
  </hyperlinks>
  <pageMargins left="0.7" right="0.7" top="0.75" bottom="0.75" header="0.3" footer="0.3"/>
  <pageSetup paperSize="9" scale="35" fitToWidth="0" fitToHeight="0" orientation="portrait" r:id="rId2"/>
  <headerFooter>
    <oddFooter>&amp;C&amp;1#&amp;"Calibri"&amp;8&amp;K000000Informationsklass: K1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25C182-7F2A-46C5-8D8B-4619E67625C9}">
  <sheetPr codeName="Sheet5">
    <tabColor rgb="FF92D050"/>
  </sheetPr>
  <dimension ref="A1:I44"/>
  <sheetViews>
    <sheetView showGridLines="0" showZeros="0" tabSelected="1" zoomScale="80" zoomScaleNormal="80" workbookViewId="0">
      <selection activeCell="I28" sqref="I28"/>
    </sheetView>
  </sheetViews>
  <sheetFormatPr defaultColWidth="9.140625" defaultRowHeight="15.75" x14ac:dyDescent="0.25"/>
  <cols>
    <col min="1" max="1" width="7.7109375" style="1" customWidth="1"/>
    <col min="2" max="2" width="1.140625" style="1" customWidth="1"/>
    <col min="3" max="3" width="60.140625" style="1" customWidth="1"/>
    <col min="4" max="6" width="30.5703125" style="1" customWidth="1"/>
    <col min="7" max="7" width="9.140625" style="1"/>
    <col min="8" max="8" width="19.85546875" style="1" bestFit="1" customWidth="1"/>
    <col min="9" max="9" width="22.28515625" style="1" bestFit="1" customWidth="1"/>
    <col min="10" max="16384" width="9.140625" style="1"/>
  </cols>
  <sheetData>
    <row r="1" spans="1:9" ht="18.75" x14ac:dyDescent="0.3">
      <c r="A1" s="11" t="s">
        <v>242</v>
      </c>
    </row>
    <row r="2" spans="1:9" x14ac:dyDescent="0.25">
      <c r="A2" s="14" t="s">
        <v>12</v>
      </c>
    </row>
    <row r="3" spans="1:9" x14ac:dyDescent="0.25">
      <c r="A3" s="14" t="s">
        <v>17</v>
      </c>
    </row>
    <row r="5" spans="1:9" ht="31.5" x14ac:dyDescent="0.25">
      <c r="A5" s="42" t="s">
        <v>218</v>
      </c>
      <c r="D5" s="141" t="s">
        <v>55</v>
      </c>
      <c r="E5" s="141"/>
      <c r="F5" s="20" t="s">
        <v>56</v>
      </c>
    </row>
    <row r="6" spans="1:9" x14ac:dyDescent="0.25">
      <c r="D6" s="17" t="s">
        <v>57</v>
      </c>
      <c r="E6" s="17" t="s">
        <v>58</v>
      </c>
      <c r="F6" s="17" t="s">
        <v>59</v>
      </c>
    </row>
    <row r="7" spans="1:9" x14ac:dyDescent="0.25">
      <c r="A7" s="52"/>
      <c r="B7" s="52"/>
      <c r="C7" s="45"/>
      <c r="D7" s="122">
        <v>45199</v>
      </c>
      <c r="E7" s="38">
        <v>45107</v>
      </c>
      <c r="F7" s="38">
        <v>45199</v>
      </c>
    </row>
    <row r="8" spans="1:9" x14ac:dyDescent="0.25">
      <c r="A8" s="17" t="s">
        <v>21</v>
      </c>
      <c r="B8" s="137" t="s">
        <v>60</v>
      </c>
      <c r="C8" s="138"/>
      <c r="D8" s="49">
        <v>117757</v>
      </c>
      <c r="E8" s="49">
        <v>117818</v>
      </c>
      <c r="F8" s="49">
        <v>9420.56</v>
      </c>
      <c r="H8" s="56"/>
    </row>
    <row r="9" spans="1:9" x14ac:dyDescent="0.25">
      <c r="A9" s="17" t="s">
        <v>22</v>
      </c>
      <c r="B9" s="3"/>
      <c r="C9" s="2" t="s">
        <v>61</v>
      </c>
      <c r="D9" s="49">
        <v>7825</v>
      </c>
      <c r="E9" s="49">
        <v>9369</v>
      </c>
      <c r="F9" s="49">
        <v>626</v>
      </c>
      <c r="H9" s="56"/>
    </row>
    <row r="10" spans="1:9" x14ac:dyDescent="0.25">
      <c r="A10" s="17" t="s">
        <v>23</v>
      </c>
      <c r="B10" s="3"/>
      <c r="C10" s="2" t="s">
        <v>62</v>
      </c>
      <c r="D10" s="49">
        <v>15277</v>
      </c>
      <c r="E10" s="49">
        <v>15016</v>
      </c>
      <c r="F10" s="49">
        <v>1222.1600000000001</v>
      </c>
      <c r="H10" s="56"/>
    </row>
    <row r="11" spans="1:9" x14ac:dyDescent="0.25">
      <c r="A11" s="17" t="s">
        <v>24</v>
      </c>
      <c r="B11" s="3"/>
      <c r="C11" s="2" t="s">
        <v>63</v>
      </c>
      <c r="D11" s="49"/>
      <c r="E11" s="49"/>
      <c r="F11" s="49"/>
      <c r="H11" s="56"/>
    </row>
    <row r="12" spans="1:9" x14ac:dyDescent="0.25">
      <c r="A12" s="17" t="s">
        <v>64</v>
      </c>
      <c r="B12" s="3"/>
      <c r="C12" s="2" t="s">
        <v>65</v>
      </c>
      <c r="D12" s="49"/>
      <c r="E12" s="49"/>
      <c r="F12" s="49"/>
      <c r="H12" s="56"/>
    </row>
    <row r="13" spans="1:9" x14ac:dyDescent="0.25">
      <c r="A13" s="17" t="s">
        <v>25</v>
      </c>
      <c r="B13" s="3"/>
      <c r="C13" s="2" t="s">
        <v>66</v>
      </c>
      <c r="D13" s="49">
        <v>23721</v>
      </c>
      <c r="E13" s="49">
        <v>23433</v>
      </c>
      <c r="F13" s="49">
        <v>1897.68</v>
      </c>
      <c r="H13" s="56"/>
    </row>
    <row r="14" spans="1:9" x14ac:dyDescent="0.25">
      <c r="A14" s="17" t="s">
        <v>26</v>
      </c>
      <c r="B14" s="137" t="s">
        <v>67</v>
      </c>
      <c r="C14" s="138"/>
      <c r="D14" s="49">
        <v>1388</v>
      </c>
      <c r="E14" s="49">
        <v>1810</v>
      </c>
      <c r="F14" s="49">
        <v>111.04</v>
      </c>
      <c r="H14" s="56"/>
      <c r="I14" s="98"/>
    </row>
    <row r="15" spans="1:9" x14ac:dyDescent="0.25">
      <c r="A15" s="17" t="s">
        <v>27</v>
      </c>
      <c r="B15" s="3"/>
      <c r="C15" s="2" t="s">
        <v>61</v>
      </c>
      <c r="D15" s="49">
        <v>732</v>
      </c>
      <c r="E15" s="49">
        <v>982</v>
      </c>
      <c r="F15" s="49">
        <v>58.56</v>
      </c>
      <c r="H15" s="56"/>
    </row>
    <row r="16" spans="1:9" x14ac:dyDescent="0.25">
      <c r="A16" s="17" t="s">
        <v>28</v>
      </c>
      <c r="B16" s="3"/>
      <c r="C16" s="2" t="s">
        <v>68</v>
      </c>
      <c r="D16" s="49"/>
      <c r="E16" s="49"/>
      <c r="F16" s="49"/>
      <c r="H16" s="56"/>
    </row>
    <row r="17" spans="1:8" x14ac:dyDescent="0.25">
      <c r="A17" s="17" t="s">
        <v>69</v>
      </c>
      <c r="B17" s="3"/>
      <c r="C17" s="2" t="s">
        <v>70</v>
      </c>
      <c r="D17" s="49">
        <v>39</v>
      </c>
      <c r="E17" s="49">
        <v>17</v>
      </c>
      <c r="F17" s="49">
        <v>3.12</v>
      </c>
      <c r="H17" s="56"/>
    </row>
    <row r="18" spans="1:8" x14ac:dyDescent="0.25">
      <c r="A18" s="17" t="s">
        <v>71</v>
      </c>
      <c r="B18" s="3"/>
      <c r="C18" s="2" t="s">
        <v>72</v>
      </c>
      <c r="D18" s="49">
        <v>618</v>
      </c>
      <c r="E18" s="49">
        <v>811</v>
      </c>
      <c r="F18" s="49">
        <v>49.44</v>
      </c>
      <c r="H18" s="56"/>
    </row>
    <row r="19" spans="1:8" x14ac:dyDescent="0.25">
      <c r="A19" s="17" t="s">
        <v>29</v>
      </c>
      <c r="B19" s="3"/>
      <c r="C19" s="2" t="s">
        <v>73</v>
      </c>
      <c r="D19" s="49">
        <v>-1</v>
      </c>
      <c r="E19" s="49"/>
      <c r="F19" s="49">
        <v>-0.08</v>
      </c>
      <c r="H19" s="56"/>
    </row>
    <row r="20" spans="1:8" s="55" customFormat="1" x14ac:dyDescent="0.25">
      <c r="A20" s="29" t="s">
        <v>31</v>
      </c>
      <c r="B20" s="139" t="s">
        <v>30</v>
      </c>
      <c r="C20" s="140"/>
      <c r="D20" s="49"/>
      <c r="E20" s="49"/>
      <c r="F20" s="49"/>
      <c r="H20" s="56"/>
    </row>
    <row r="21" spans="1:8" s="55" customFormat="1" x14ac:dyDescent="0.25">
      <c r="A21" s="29" t="s">
        <v>32</v>
      </c>
      <c r="B21" s="139" t="s">
        <v>30</v>
      </c>
      <c r="C21" s="140"/>
      <c r="D21" s="49"/>
      <c r="E21" s="49"/>
      <c r="F21" s="49"/>
      <c r="H21" s="56"/>
    </row>
    <row r="22" spans="1:8" s="55" customFormat="1" x14ac:dyDescent="0.25">
      <c r="A22" s="29" t="s">
        <v>33</v>
      </c>
      <c r="B22" s="139" t="s">
        <v>30</v>
      </c>
      <c r="C22" s="140"/>
      <c r="D22" s="49"/>
      <c r="E22" s="49"/>
      <c r="F22" s="49"/>
      <c r="H22" s="56"/>
    </row>
    <row r="23" spans="1:8" s="55" customFormat="1" x14ac:dyDescent="0.25">
      <c r="A23" s="29" t="s">
        <v>34</v>
      </c>
      <c r="B23" s="139" t="s">
        <v>30</v>
      </c>
      <c r="C23" s="140"/>
      <c r="D23" s="49"/>
      <c r="E23" s="49"/>
      <c r="F23" s="49"/>
      <c r="H23" s="56"/>
    </row>
    <row r="24" spans="1:8" s="55" customFormat="1" x14ac:dyDescent="0.25">
      <c r="A24" s="29" t="s">
        <v>35</v>
      </c>
      <c r="B24" s="139" t="s">
        <v>30</v>
      </c>
      <c r="C24" s="140"/>
      <c r="D24" s="49"/>
      <c r="E24" s="49"/>
      <c r="F24" s="49"/>
      <c r="H24" s="56"/>
    </row>
    <row r="25" spans="1:8" x14ac:dyDescent="0.25">
      <c r="A25" s="17" t="s">
        <v>36</v>
      </c>
      <c r="B25" s="142" t="s">
        <v>74</v>
      </c>
      <c r="C25" s="143"/>
      <c r="D25" s="49"/>
      <c r="E25" s="49"/>
      <c r="F25" s="49"/>
      <c r="H25" s="56"/>
    </row>
    <row r="26" spans="1:8" x14ac:dyDescent="0.25">
      <c r="A26" s="17" t="s">
        <v>37</v>
      </c>
      <c r="B26" s="142" t="s">
        <v>75</v>
      </c>
      <c r="C26" s="143"/>
      <c r="D26" s="49"/>
      <c r="E26" s="49"/>
      <c r="F26" s="49"/>
      <c r="H26" s="56"/>
    </row>
    <row r="27" spans="1:8" x14ac:dyDescent="0.25">
      <c r="A27" s="17" t="s">
        <v>38</v>
      </c>
      <c r="B27" s="3"/>
      <c r="C27" s="2" t="s">
        <v>76</v>
      </c>
      <c r="D27" s="49"/>
      <c r="E27" s="49"/>
      <c r="F27" s="49"/>
      <c r="H27" s="56"/>
    </row>
    <row r="28" spans="1:8" x14ac:dyDescent="0.25">
      <c r="A28" s="17" t="s">
        <v>39</v>
      </c>
      <c r="B28" s="3"/>
      <c r="C28" s="2" t="s">
        <v>77</v>
      </c>
      <c r="D28" s="49"/>
      <c r="E28" s="49"/>
      <c r="F28" s="49"/>
      <c r="H28" s="56"/>
    </row>
    <row r="29" spans="1:8" x14ac:dyDescent="0.25">
      <c r="A29" s="17" t="s">
        <v>40</v>
      </c>
      <c r="B29" s="3"/>
      <c r="C29" s="2" t="s">
        <v>78</v>
      </c>
      <c r="D29" s="49"/>
      <c r="E29" s="49"/>
      <c r="F29" s="49"/>
      <c r="H29" s="56"/>
    </row>
    <row r="30" spans="1:8" x14ac:dyDescent="0.25">
      <c r="A30" s="17" t="s">
        <v>79</v>
      </c>
      <c r="B30" s="3"/>
      <c r="C30" s="2" t="s">
        <v>80</v>
      </c>
      <c r="D30" s="49"/>
      <c r="E30" s="49"/>
      <c r="F30" s="49"/>
      <c r="H30" s="56"/>
    </row>
    <row r="31" spans="1:8" x14ac:dyDescent="0.25">
      <c r="A31" s="17" t="s">
        <v>41</v>
      </c>
      <c r="B31" s="137" t="s">
        <v>81</v>
      </c>
      <c r="C31" s="138"/>
      <c r="D31" s="49"/>
      <c r="E31" s="49"/>
      <c r="F31" s="49"/>
      <c r="H31" s="56"/>
    </row>
    <row r="32" spans="1:8" x14ac:dyDescent="0.25">
      <c r="A32" s="17" t="s">
        <v>45</v>
      </c>
      <c r="B32" s="3"/>
      <c r="C32" s="2" t="s">
        <v>61</v>
      </c>
      <c r="D32" s="49"/>
      <c r="E32" s="49"/>
      <c r="F32" s="49"/>
      <c r="H32" s="56"/>
    </row>
    <row r="33" spans="1:8" x14ac:dyDescent="0.25">
      <c r="A33" s="17" t="s">
        <v>46</v>
      </c>
      <c r="B33" s="3"/>
      <c r="C33" s="2" t="s">
        <v>82</v>
      </c>
      <c r="D33" s="49"/>
      <c r="E33" s="49"/>
      <c r="F33" s="49"/>
      <c r="H33" s="56"/>
    </row>
    <row r="34" spans="1:8" x14ac:dyDescent="0.25">
      <c r="A34" s="17" t="s">
        <v>83</v>
      </c>
      <c r="B34" s="137" t="s">
        <v>84</v>
      </c>
      <c r="C34" s="138"/>
      <c r="D34" s="49"/>
      <c r="E34" s="49"/>
      <c r="F34" s="49"/>
      <c r="H34" s="56"/>
    </row>
    <row r="35" spans="1:8" x14ac:dyDescent="0.25">
      <c r="A35" s="17" t="s">
        <v>47</v>
      </c>
      <c r="B35" s="137" t="s">
        <v>85</v>
      </c>
      <c r="C35" s="138"/>
      <c r="D35" s="49">
        <v>6972</v>
      </c>
      <c r="E35" s="49">
        <v>6972</v>
      </c>
      <c r="F35" s="49">
        <v>557.76</v>
      </c>
      <c r="H35" s="56"/>
    </row>
    <row r="36" spans="1:8" x14ac:dyDescent="0.25">
      <c r="A36" s="17" t="s">
        <v>86</v>
      </c>
      <c r="B36" s="3"/>
      <c r="C36" s="2" t="s">
        <v>87</v>
      </c>
      <c r="D36" s="49"/>
      <c r="E36" s="49"/>
      <c r="F36" s="49"/>
      <c r="H36" s="56"/>
    </row>
    <row r="37" spans="1:8" x14ac:dyDescent="0.25">
      <c r="A37" s="17" t="s">
        <v>88</v>
      </c>
      <c r="B37" s="3"/>
      <c r="C37" s="2" t="s">
        <v>89</v>
      </c>
      <c r="D37" s="49">
        <v>6972</v>
      </c>
      <c r="E37" s="49">
        <v>6972</v>
      </c>
      <c r="F37" s="49">
        <v>557.76</v>
      </c>
      <c r="H37" s="56"/>
    </row>
    <row r="38" spans="1:8" x14ac:dyDescent="0.25">
      <c r="A38" s="17" t="s">
        <v>90</v>
      </c>
      <c r="B38" s="3"/>
      <c r="C38" s="2" t="s">
        <v>91</v>
      </c>
      <c r="D38" s="49"/>
      <c r="E38" s="49"/>
      <c r="F38" s="49"/>
      <c r="H38" s="56"/>
    </row>
    <row r="39" spans="1:8" ht="31.5" customHeight="1" x14ac:dyDescent="0.25">
      <c r="A39" s="17" t="s">
        <v>48</v>
      </c>
      <c r="B39" s="137" t="s">
        <v>219</v>
      </c>
      <c r="C39" s="138"/>
      <c r="D39" s="49">
        <v>66</v>
      </c>
      <c r="E39" s="49">
        <v>30</v>
      </c>
      <c r="F39" s="49">
        <v>5.28</v>
      </c>
      <c r="H39" s="56"/>
    </row>
    <row r="40" spans="1:8" s="55" customFormat="1" x14ac:dyDescent="0.25">
      <c r="A40" s="29" t="s">
        <v>49</v>
      </c>
      <c r="B40" s="139" t="s">
        <v>30</v>
      </c>
      <c r="C40" s="140"/>
      <c r="D40" s="49"/>
      <c r="E40" s="49"/>
      <c r="F40" s="49"/>
      <c r="H40" s="56"/>
    </row>
    <row r="41" spans="1:8" s="55" customFormat="1" x14ac:dyDescent="0.25">
      <c r="A41" s="29" t="s">
        <v>50</v>
      </c>
      <c r="B41" s="139" t="s">
        <v>30</v>
      </c>
      <c r="C41" s="140"/>
      <c r="D41" s="49"/>
      <c r="E41" s="49"/>
      <c r="F41" s="49"/>
      <c r="H41" s="56"/>
    </row>
    <row r="42" spans="1:8" s="55" customFormat="1" x14ac:dyDescent="0.25">
      <c r="A42" s="29" t="s">
        <v>51</v>
      </c>
      <c r="B42" s="139" t="s">
        <v>30</v>
      </c>
      <c r="C42" s="140"/>
      <c r="D42" s="49"/>
      <c r="E42" s="49"/>
      <c r="F42" s="49"/>
      <c r="H42" s="56"/>
    </row>
    <row r="43" spans="1:8" s="55" customFormat="1" x14ac:dyDescent="0.25">
      <c r="A43" s="29" t="s">
        <v>52</v>
      </c>
      <c r="B43" s="139" t="s">
        <v>30</v>
      </c>
      <c r="C43" s="140"/>
      <c r="D43" s="49"/>
      <c r="E43" s="49"/>
      <c r="F43" s="49"/>
      <c r="H43" s="56"/>
    </row>
    <row r="44" spans="1:8" x14ac:dyDescent="0.25">
      <c r="A44" s="17" t="s">
        <v>53</v>
      </c>
      <c r="B44" s="135" t="s">
        <v>92</v>
      </c>
      <c r="C44" s="136"/>
      <c r="D44" s="50">
        <v>126117</v>
      </c>
      <c r="E44" s="50">
        <v>126600</v>
      </c>
      <c r="F44" s="50">
        <v>10089.36</v>
      </c>
      <c r="H44" s="56"/>
    </row>
  </sheetData>
  <sheetProtection algorithmName="SHA-512" hashValue="HBovkrlvMYpXzqrOfo6AWn3/dFHbtxLRv2w3BdxxustSJTvDg9SgFcGhCN5PeEvDv/7AIcCE46Y2yn8r3JO4ww==" saltValue="/NBivuALmawbfKn4n8pr3Q==" spinCount="100000" sheet="1" objects="1" scenarios="1" formatColumns="0" formatRows="0"/>
  <mergeCells count="19">
    <mergeCell ref="B34:C34"/>
    <mergeCell ref="D5:E5"/>
    <mergeCell ref="B8:C8"/>
    <mergeCell ref="B14:C14"/>
    <mergeCell ref="B20:C20"/>
    <mergeCell ref="B21:C21"/>
    <mergeCell ref="B22:C22"/>
    <mergeCell ref="B23:C23"/>
    <mergeCell ref="B24:C24"/>
    <mergeCell ref="B25:C25"/>
    <mergeCell ref="B26:C26"/>
    <mergeCell ref="B31:C31"/>
    <mergeCell ref="B44:C44"/>
    <mergeCell ref="B35:C35"/>
    <mergeCell ref="B39:C39"/>
    <mergeCell ref="B40:C40"/>
    <mergeCell ref="B41:C41"/>
    <mergeCell ref="B42:C42"/>
    <mergeCell ref="B43:C43"/>
  </mergeCells>
  <pageMargins left="0.7" right="0.7" top="0.75" bottom="0.75" header="0.3" footer="0.3"/>
  <pageSetup paperSize="9" scale="50" fitToWidth="0" fitToHeight="0" orientation="portrait" r:id="rId1"/>
  <headerFooter>
    <oddFooter>&amp;C&amp;1#&amp;"Calibri"&amp;8&amp;K000000Informationsklass: K1</oddFooter>
  </headerFooter>
  <ignoredErrors>
    <ignoredError sqref="A8:A44"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FDA79-65C8-4530-A0F4-C74AFB5F8B0E}">
  <sheetPr codeName="Sheet2">
    <tabColor rgb="FF92D050"/>
  </sheetPr>
  <dimension ref="A1:L52"/>
  <sheetViews>
    <sheetView showGridLines="0" showZeros="0" topLeftCell="A3" zoomScale="80" zoomScaleNormal="80" workbookViewId="0"/>
  </sheetViews>
  <sheetFormatPr defaultColWidth="9.140625" defaultRowHeight="15.75" x14ac:dyDescent="0.25"/>
  <cols>
    <col min="1" max="1" width="7.7109375" style="99" customWidth="1"/>
    <col min="2" max="2" width="71.140625" style="99" customWidth="1"/>
    <col min="3" max="7" width="21.85546875" style="99" customWidth="1"/>
    <col min="8" max="8" width="9.140625" style="99"/>
    <col min="9" max="12" width="12.42578125" style="99" bestFit="1" customWidth="1"/>
    <col min="13" max="16384" width="9.140625" style="99"/>
  </cols>
  <sheetData>
    <row r="1" spans="1:12" ht="18.75" x14ac:dyDescent="0.3">
      <c r="A1" s="11" t="s">
        <v>242</v>
      </c>
    </row>
    <row r="2" spans="1:12" x14ac:dyDescent="0.25">
      <c r="A2" s="14" t="s">
        <v>13</v>
      </c>
    </row>
    <row r="3" spans="1:12" x14ac:dyDescent="0.25">
      <c r="A3" s="14" t="s">
        <v>18</v>
      </c>
    </row>
    <row r="5" spans="1:12" x14ac:dyDescent="0.25">
      <c r="A5" s="42" t="s">
        <v>218</v>
      </c>
      <c r="B5" s="51"/>
      <c r="C5" s="100" t="s">
        <v>57</v>
      </c>
      <c r="D5" s="100" t="s">
        <v>58</v>
      </c>
      <c r="E5" s="100" t="s">
        <v>59</v>
      </c>
      <c r="F5" s="100" t="s">
        <v>93</v>
      </c>
      <c r="G5" s="100" t="s">
        <v>94</v>
      </c>
    </row>
    <row r="6" spans="1:12" x14ac:dyDescent="0.25">
      <c r="A6" s="106"/>
      <c r="B6" s="53"/>
      <c r="C6" s="78">
        <v>45199</v>
      </c>
      <c r="D6" s="78">
        <v>45107</v>
      </c>
      <c r="E6" s="78">
        <v>45016</v>
      </c>
      <c r="F6" s="78">
        <v>44926</v>
      </c>
      <c r="G6" s="78">
        <v>44834</v>
      </c>
      <c r="I6" s="21"/>
      <c r="J6" s="21"/>
      <c r="K6" s="21"/>
      <c r="L6" s="21"/>
    </row>
    <row r="7" spans="1:12" x14ac:dyDescent="0.25">
      <c r="A7" s="107"/>
      <c r="B7" s="108" t="s">
        <v>95</v>
      </c>
      <c r="C7" s="108"/>
      <c r="D7" s="108"/>
      <c r="E7" s="108"/>
      <c r="F7" s="108"/>
      <c r="G7" s="70"/>
    </row>
    <row r="8" spans="1:12" x14ac:dyDescent="0.25">
      <c r="A8" s="105" t="s">
        <v>21</v>
      </c>
      <c r="B8" s="48" t="s">
        <v>96</v>
      </c>
      <c r="C8" s="113">
        <v>18925</v>
      </c>
      <c r="D8" s="114">
        <v>18668</v>
      </c>
      <c r="E8" s="114">
        <v>18466</v>
      </c>
      <c r="F8" s="82">
        <v>18469</v>
      </c>
      <c r="G8" s="82">
        <v>18141</v>
      </c>
    </row>
    <row r="9" spans="1:12" x14ac:dyDescent="0.25">
      <c r="A9" s="100" t="s">
        <v>22</v>
      </c>
      <c r="B9" s="109" t="s">
        <v>97</v>
      </c>
      <c r="C9" s="114">
        <v>21125</v>
      </c>
      <c r="D9" s="114">
        <v>20868</v>
      </c>
      <c r="E9" s="114">
        <v>20666</v>
      </c>
      <c r="F9" s="83">
        <v>20669</v>
      </c>
      <c r="G9" s="83">
        <v>20341</v>
      </c>
    </row>
    <row r="10" spans="1:12" x14ac:dyDescent="0.25">
      <c r="A10" s="104" t="s">
        <v>23</v>
      </c>
      <c r="B10" s="46" t="s">
        <v>98</v>
      </c>
      <c r="C10" s="115">
        <v>24215</v>
      </c>
      <c r="D10" s="114">
        <v>23958</v>
      </c>
      <c r="E10" s="114">
        <v>23756</v>
      </c>
      <c r="F10" s="84">
        <v>22164</v>
      </c>
      <c r="G10" s="84">
        <v>22931</v>
      </c>
    </row>
    <row r="11" spans="1:12" x14ac:dyDescent="0.25">
      <c r="A11" s="80"/>
      <c r="B11" s="108" t="s">
        <v>99</v>
      </c>
      <c r="C11" s="116"/>
      <c r="D11" s="116"/>
      <c r="E11" s="116"/>
      <c r="F11" s="116"/>
      <c r="G11" s="117"/>
    </row>
    <row r="12" spans="1:12" x14ac:dyDescent="0.25">
      <c r="A12" s="79" t="s">
        <v>24</v>
      </c>
      <c r="B12" s="47" t="s">
        <v>100</v>
      </c>
      <c r="C12" s="118">
        <v>126118</v>
      </c>
      <c r="D12" s="118">
        <v>126600</v>
      </c>
      <c r="E12" s="118">
        <v>125295</v>
      </c>
      <c r="F12" s="85">
        <v>119910</v>
      </c>
      <c r="G12" s="85">
        <v>119230</v>
      </c>
    </row>
    <row r="13" spans="1:12" x14ac:dyDescent="0.25">
      <c r="A13" s="80"/>
      <c r="B13" s="108" t="s">
        <v>101</v>
      </c>
      <c r="C13" s="108"/>
      <c r="D13" s="108"/>
      <c r="E13" s="108"/>
      <c r="F13" s="108"/>
      <c r="G13" s="70"/>
    </row>
    <row r="14" spans="1:12" x14ac:dyDescent="0.25">
      <c r="A14" s="105" t="s">
        <v>25</v>
      </c>
      <c r="B14" s="48" t="s">
        <v>102</v>
      </c>
      <c r="C14" s="128">
        <v>15.0059</v>
      </c>
      <c r="D14" s="128">
        <v>14.746</v>
      </c>
      <c r="E14" s="128">
        <v>14.7379</v>
      </c>
      <c r="F14" s="130">
        <f>0.154*100</f>
        <v>15.4</v>
      </c>
      <c r="G14" s="130">
        <f>100*0.152149</f>
        <v>15.2149</v>
      </c>
    </row>
    <row r="15" spans="1:12" x14ac:dyDescent="0.25">
      <c r="A15" s="100" t="s">
        <v>26</v>
      </c>
      <c r="B15" s="109" t="s">
        <v>103</v>
      </c>
      <c r="C15" s="128">
        <v>16.750299999999999</v>
      </c>
      <c r="D15" s="128">
        <v>16.483799999999999</v>
      </c>
      <c r="E15" s="128">
        <v>19.4938</v>
      </c>
      <c r="F15" s="130">
        <f>100*0.172369</f>
        <v>17.236899999999999</v>
      </c>
      <c r="G15" s="130">
        <f>100*0.170601</f>
        <v>17.060099999999998</v>
      </c>
    </row>
    <row r="16" spans="1:12" x14ac:dyDescent="0.25">
      <c r="A16" s="104" t="s">
        <v>27</v>
      </c>
      <c r="B16" s="46" t="s">
        <v>104</v>
      </c>
      <c r="C16" s="128">
        <v>19.200399999999998</v>
      </c>
      <c r="D16" s="128">
        <v>18.924499999999998</v>
      </c>
      <c r="E16" s="128">
        <v>18.959900000000001</v>
      </c>
      <c r="F16" s="130">
        <f>100*0.184838</f>
        <v>18.483799999999999</v>
      </c>
      <c r="G16" s="130">
        <f>100*0.192323</f>
        <v>19.232299999999999</v>
      </c>
    </row>
    <row r="17" spans="1:7" ht="31.5" x14ac:dyDescent="0.25">
      <c r="A17" s="80"/>
      <c r="B17" s="108" t="s">
        <v>105</v>
      </c>
      <c r="C17" s="108"/>
      <c r="D17" s="108"/>
      <c r="E17" s="108"/>
      <c r="F17" s="108"/>
      <c r="G17" s="70"/>
    </row>
    <row r="18" spans="1:7" ht="33" customHeight="1" x14ac:dyDescent="0.25">
      <c r="A18" s="105" t="s">
        <v>106</v>
      </c>
      <c r="B18" s="48" t="s">
        <v>233</v>
      </c>
      <c r="C18" s="130">
        <f>0.021*100</f>
        <v>2.1</v>
      </c>
      <c r="D18" s="130">
        <f t="shared" ref="D18:G18" si="0">0.021*100</f>
        <v>2.1</v>
      </c>
      <c r="E18" s="130">
        <f t="shared" si="0"/>
        <v>2.1</v>
      </c>
      <c r="F18" s="130">
        <f t="shared" si="0"/>
        <v>2.1</v>
      </c>
      <c r="G18" s="130">
        <f t="shared" si="0"/>
        <v>2.1</v>
      </c>
    </row>
    <row r="19" spans="1:7" x14ac:dyDescent="0.25">
      <c r="A19" s="100" t="s">
        <v>107</v>
      </c>
      <c r="B19" s="109" t="s">
        <v>234</v>
      </c>
      <c r="C19" s="130">
        <f>0.0118*100</f>
        <v>1.18</v>
      </c>
      <c r="D19" s="130">
        <f t="shared" ref="D19:G19" si="1">0.0118*100</f>
        <v>1.18</v>
      </c>
      <c r="E19" s="130">
        <f t="shared" si="1"/>
        <v>1.18</v>
      </c>
      <c r="F19" s="130">
        <f t="shared" si="1"/>
        <v>1.18</v>
      </c>
      <c r="G19" s="130">
        <f t="shared" si="1"/>
        <v>1.18</v>
      </c>
    </row>
    <row r="20" spans="1:7" x14ac:dyDescent="0.25">
      <c r="A20" s="100" t="s">
        <v>108</v>
      </c>
      <c r="B20" s="109" t="s">
        <v>235</v>
      </c>
      <c r="C20" s="130">
        <f>0.0158*100</f>
        <v>1.58</v>
      </c>
      <c r="D20" s="130">
        <f t="shared" ref="D20:G20" si="2">0.0158*100</f>
        <v>1.58</v>
      </c>
      <c r="E20" s="130">
        <f t="shared" si="2"/>
        <v>1.58</v>
      </c>
      <c r="F20" s="130">
        <f t="shared" si="2"/>
        <v>1.58</v>
      </c>
      <c r="G20" s="130">
        <f t="shared" si="2"/>
        <v>1.58</v>
      </c>
    </row>
    <row r="21" spans="1:7" x14ac:dyDescent="0.25">
      <c r="A21" s="104" t="s">
        <v>109</v>
      </c>
      <c r="B21" s="46" t="s">
        <v>110</v>
      </c>
      <c r="C21" s="130">
        <v>10.1</v>
      </c>
      <c r="D21" s="130">
        <v>10.1</v>
      </c>
      <c r="E21" s="130">
        <v>10.1</v>
      </c>
      <c r="F21" s="130">
        <v>10.1</v>
      </c>
      <c r="G21" s="130">
        <v>10.1</v>
      </c>
    </row>
    <row r="22" spans="1:7" ht="31.5" x14ac:dyDescent="0.25">
      <c r="A22" s="80"/>
      <c r="B22" s="108" t="s">
        <v>111</v>
      </c>
      <c r="C22" s="108"/>
      <c r="D22" s="108"/>
      <c r="E22" s="108"/>
      <c r="F22" s="108"/>
      <c r="G22" s="70"/>
    </row>
    <row r="23" spans="1:7" x14ac:dyDescent="0.25">
      <c r="A23" s="105" t="s">
        <v>28</v>
      </c>
      <c r="B23" s="48" t="s">
        <v>112</v>
      </c>
      <c r="C23" s="128">
        <v>2.5</v>
      </c>
      <c r="D23" s="128">
        <v>2.5</v>
      </c>
      <c r="E23" s="128">
        <v>2.5</v>
      </c>
      <c r="F23" s="128">
        <v>2.5</v>
      </c>
      <c r="G23" s="128">
        <v>2.5</v>
      </c>
    </row>
    <row r="24" spans="1:7" ht="31.5" x14ac:dyDescent="0.25">
      <c r="A24" s="100" t="s">
        <v>69</v>
      </c>
      <c r="B24" s="109" t="s">
        <v>113</v>
      </c>
      <c r="C24" s="66"/>
      <c r="D24" s="66"/>
      <c r="E24" s="66"/>
      <c r="F24" s="66"/>
      <c r="G24" s="66"/>
    </row>
    <row r="25" spans="1:7" x14ac:dyDescent="0.25">
      <c r="A25" s="100" t="s">
        <v>29</v>
      </c>
      <c r="B25" s="109" t="s">
        <v>114</v>
      </c>
      <c r="C25" s="128">
        <v>2</v>
      </c>
      <c r="D25" s="128">
        <v>2</v>
      </c>
      <c r="E25" s="129">
        <v>1</v>
      </c>
      <c r="F25" s="129">
        <v>1</v>
      </c>
      <c r="G25" s="129">
        <v>1</v>
      </c>
    </row>
    <row r="26" spans="1:7" x14ac:dyDescent="0.25">
      <c r="A26" s="100" t="s">
        <v>115</v>
      </c>
      <c r="B26" s="109" t="s">
        <v>116</v>
      </c>
      <c r="C26" s="66"/>
      <c r="D26" s="66"/>
      <c r="E26" s="66"/>
      <c r="F26" s="66"/>
      <c r="G26" s="66"/>
    </row>
    <row r="27" spans="1:7" x14ac:dyDescent="0.25">
      <c r="A27" s="100" t="s">
        <v>31</v>
      </c>
      <c r="B27" s="109" t="s">
        <v>117</v>
      </c>
      <c r="C27" s="66"/>
      <c r="D27" s="66"/>
      <c r="E27" s="66"/>
      <c r="F27" s="66"/>
      <c r="G27" s="66"/>
    </row>
    <row r="28" spans="1:7" x14ac:dyDescent="0.25">
      <c r="A28" s="100" t="s">
        <v>118</v>
      </c>
      <c r="B28" s="109" t="s">
        <v>119</v>
      </c>
      <c r="C28" s="66"/>
      <c r="D28" s="66"/>
      <c r="E28" s="66"/>
      <c r="F28" s="66"/>
      <c r="G28" s="66"/>
    </row>
    <row r="29" spans="1:7" x14ac:dyDescent="0.25">
      <c r="A29" s="100" t="s">
        <v>32</v>
      </c>
      <c r="B29" s="109" t="s">
        <v>120</v>
      </c>
      <c r="C29" s="128">
        <v>4.5</v>
      </c>
      <c r="D29" s="128">
        <v>4.5</v>
      </c>
      <c r="E29" s="129">
        <v>3.5</v>
      </c>
      <c r="F29" s="129">
        <v>3.5</v>
      </c>
      <c r="G29" s="129">
        <v>3.5</v>
      </c>
    </row>
    <row r="30" spans="1:7" x14ac:dyDescent="0.25">
      <c r="A30" s="100" t="s">
        <v>121</v>
      </c>
      <c r="B30" s="109" t="s">
        <v>122</v>
      </c>
      <c r="C30" s="128">
        <v>14.6</v>
      </c>
      <c r="D30" s="128">
        <v>14.6</v>
      </c>
      <c r="E30" s="128">
        <v>13.6</v>
      </c>
      <c r="F30" s="128">
        <v>13.6</v>
      </c>
      <c r="G30" s="128">
        <v>13.6</v>
      </c>
    </row>
    <row r="31" spans="1:7" x14ac:dyDescent="0.25">
      <c r="A31" s="104" t="s">
        <v>33</v>
      </c>
      <c r="B31" s="46" t="s">
        <v>123</v>
      </c>
      <c r="C31" s="128">
        <v>9.1004000000000005</v>
      </c>
      <c r="D31" s="128">
        <v>8.8245000000000005</v>
      </c>
      <c r="E31" s="128">
        <v>8.8598999999999997</v>
      </c>
      <c r="F31" s="128">
        <v>8.3838000000000008</v>
      </c>
      <c r="G31" s="128">
        <v>9.1323000000000008</v>
      </c>
    </row>
    <row r="32" spans="1:7" x14ac:dyDescent="0.25">
      <c r="A32" s="80"/>
      <c r="B32" s="108" t="s">
        <v>124</v>
      </c>
      <c r="C32" s="108"/>
      <c r="D32" s="108"/>
      <c r="E32" s="108"/>
      <c r="F32" s="108"/>
      <c r="G32" s="70"/>
    </row>
    <row r="33" spans="1:11" x14ac:dyDescent="0.25">
      <c r="A33" s="105" t="s">
        <v>34</v>
      </c>
      <c r="B33" s="48" t="s">
        <v>125</v>
      </c>
      <c r="C33" s="118">
        <v>478362</v>
      </c>
      <c r="D33" s="118">
        <v>496822</v>
      </c>
      <c r="E33" s="118">
        <v>479966</v>
      </c>
      <c r="F33" s="118">
        <v>465690</v>
      </c>
      <c r="G33" s="118">
        <v>461373</v>
      </c>
    </row>
    <row r="34" spans="1:11" x14ac:dyDescent="0.25">
      <c r="A34" s="104" t="s">
        <v>35</v>
      </c>
      <c r="B34" s="46" t="s">
        <v>124</v>
      </c>
      <c r="C34" s="131">
        <v>4.42</v>
      </c>
      <c r="D34" s="131">
        <v>4.2</v>
      </c>
      <c r="E34" s="131">
        <v>4.3099999999999996</v>
      </c>
      <c r="F34" s="131">
        <v>4.4400000000000004</v>
      </c>
      <c r="G34" s="131">
        <v>4.41</v>
      </c>
    </row>
    <row r="35" spans="1:11" ht="31.5" x14ac:dyDescent="0.25">
      <c r="A35" s="80"/>
      <c r="B35" s="108" t="s">
        <v>126</v>
      </c>
      <c r="C35" s="108"/>
      <c r="D35" s="108"/>
      <c r="E35" s="108"/>
      <c r="F35" s="108"/>
      <c r="G35" s="70"/>
    </row>
    <row r="36" spans="1:11" s="55" customFormat="1" ht="31.5" x14ac:dyDescent="0.25">
      <c r="A36" s="124" t="s">
        <v>127</v>
      </c>
      <c r="B36" s="125" t="s">
        <v>236</v>
      </c>
      <c r="C36" s="126">
        <v>0</v>
      </c>
      <c r="D36" s="126">
        <v>0</v>
      </c>
      <c r="E36" s="126">
        <v>0</v>
      </c>
      <c r="F36" s="126">
        <v>0</v>
      </c>
      <c r="G36" s="126">
        <v>0</v>
      </c>
    </row>
    <row r="37" spans="1:11" s="55" customFormat="1" x14ac:dyDescent="0.25">
      <c r="A37" s="29" t="s">
        <v>128</v>
      </c>
      <c r="B37" s="123" t="s">
        <v>234</v>
      </c>
      <c r="C37" s="121">
        <v>0</v>
      </c>
      <c r="D37" s="121">
        <v>0</v>
      </c>
      <c r="E37" s="121">
        <v>0</v>
      </c>
      <c r="F37" s="121">
        <v>0</v>
      </c>
      <c r="G37" s="121">
        <v>0</v>
      </c>
    </row>
    <row r="38" spans="1:11" s="55" customFormat="1" x14ac:dyDescent="0.25">
      <c r="A38" s="29" t="s">
        <v>129</v>
      </c>
      <c r="B38" s="123" t="s">
        <v>131</v>
      </c>
      <c r="C38" s="132">
        <v>3</v>
      </c>
      <c r="D38" s="132">
        <v>3</v>
      </c>
      <c r="E38" s="132">
        <v>3</v>
      </c>
      <c r="F38" s="132">
        <v>3</v>
      </c>
      <c r="G38" s="132">
        <v>3</v>
      </c>
    </row>
    <row r="39" spans="1:11" s="55" customFormat="1" x14ac:dyDescent="0.25">
      <c r="A39" s="29" t="s">
        <v>130</v>
      </c>
      <c r="B39" s="123" t="s">
        <v>240</v>
      </c>
      <c r="C39" s="121"/>
      <c r="D39" s="121"/>
      <c r="E39" s="121"/>
      <c r="F39" s="121"/>
      <c r="G39" s="121"/>
    </row>
    <row r="40" spans="1:11" s="55" customFormat="1" x14ac:dyDescent="0.25">
      <c r="A40" s="29" t="s">
        <v>132</v>
      </c>
      <c r="B40" s="127" t="s">
        <v>133</v>
      </c>
      <c r="C40" s="132">
        <v>3</v>
      </c>
      <c r="D40" s="132">
        <v>3</v>
      </c>
      <c r="E40" s="132">
        <v>3</v>
      </c>
      <c r="F40" s="132">
        <v>3</v>
      </c>
      <c r="G40" s="132">
        <v>3</v>
      </c>
    </row>
    <row r="41" spans="1:11" x14ac:dyDescent="0.25">
      <c r="A41" s="80"/>
      <c r="B41" s="108" t="s">
        <v>134</v>
      </c>
      <c r="C41" s="108"/>
      <c r="D41" s="108"/>
      <c r="E41" s="108"/>
      <c r="F41" s="108"/>
      <c r="G41" s="70"/>
    </row>
    <row r="42" spans="1:11" x14ac:dyDescent="0.25">
      <c r="A42" s="105" t="s">
        <v>36</v>
      </c>
      <c r="B42" s="48" t="s">
        <v>239</v>
      </c>
      <c r="C42" s="118">
        <v>69220</v>
      </c>
      <c r="D42" s="118">
        <v>67418</v>
      </c>
      <c r="E42" s="118">
        <v>68141</v>
      </c>
      <c r="F42" s="118">
        <v>71094</v>
      </c>
      <c r="G42" s="118">
        <v>72838</v>
      </c>
    </row>
    <row r="43" spans="1:11" x14ac:dyDescent="0.25">
      <c r="A43" s="100" t="s">
        <v>135</v>
      </c>
      <c r="B43" s="109" t="s">
        <v>136</v>
      </c>
      <c r="C43" s="114">
        <v>29158</v>
      </c>
      <c r="D43" s="114">
        <v>30393</v>
      </c>
      <c r="E43" s="114">
        <v>31389</v>
      </c>
      <c r="F43" s="83">
        <v>32026</v>
      </c>
      <c r="G43" s="83">
        <v>31494</v>
      </c>
    </row>
    <row r="44" spans="1:11" x14ac:dyDescent="0.25">
      <c r="A44" s="100" t="s">
        <v>137</v>
      </c>
      <c r="B44" s="109" t="s">
        <v>138</v>
      </c>
      <c r="C44" s="114">
        <v>7281</v>
      </c>
      <c r="D44" s="114">
        <v>7690</v>
      </c>
      <c r="E44" s="114">
        <v>7327</v>
      </c>
      <c r="F44" s="83">
        <v>7350</v>
      </c>
      <c r="G44" s="83">
        <v>7437</v>
      </c>
    </row>
    <row r="45" spans="1:11" x14ac:dyDescent="0.25">
      <c r="A45" s="100" t="s">
        <v>37</v>
      </c>
      <c r="B45" s="109" t="s">
        <v>139</v>
      </c>
      <c r="C45" s="49">
        <v>21877</v>
      </c>
      <c r="D45" s="49">
        <v>22703</v>
      </c>
      <c r="E45" s="49">
        <v>24062</v>
      </c>
      <c r="F45" s="120">
        <v>24676</v>
      </c>
      <c r="G45" s="120">
        <v>24056</v>
      </c>
    </row>
    <row r="46" spans="1:11" x14ac:dyDescent="0.25">
      <c r="A46" s="104" t="s">
        <v>38</v>
      </c>
      <c r="B46" s="46" t="s">
        <v>140</v>
      </c>
      <c r="C46" s="133">
        <f>100*3.3224</f>
        <v>332.24</v>
      </c>
      <c r="D46" s="133">
        <f>100*3.1718</f>
        <v>317.18</v>
      </c>
      <c r="E46" s="133">
        <f>100*2.9739</f>
        <v>297.39</v>
      </c>
      <c r="F46" s="133">
        <f>100*3.0468</f>
        <v>304.68</v>
      </c>
      <c r="G46" s="133">
        <f>100*3.2228</f>
        <v>322.27999999999997</v>
      </c>
    </row>
    <row r="47" spans="1:11" x14ac:dyDescent="0.25">
      <c r="A47" s="80"/>
      <c r="B47" s="108" t="s">
        <v>141</v>
      </c>
      <c r="C47" s="108"/>
      <c r="D47" s="108"/>
      <c r="E47" s="108"/>
      <c r="F47" s="108"/>
      <c r="G47" s="70"/>
    </row>
    <row r="48" spans="1:11" x14ac:dyDescent="0.25">
      <c r="A48" s="105" t="s">
        <v>39</v>
      </c>
      <c r="B48" s="48" t="s">
        <v>142</v>
      </c>
      <c r="C48" s="118">
        <v>391192</v>
      </c>
      <c r="D48" s="118">
        <v>397728</v>
      </c>
      <c r="E48" s="118">
        <v>377040</v>
      </c>
      <c r="F48" s="118">
        <v>376796</v>
      </c>
      <c r="G48" s="118">
        <v>380607</v>
      </c>
      <c r="J48" s="86"/>
      <c r="K48" s="86"/>
    </row>
    <row r="49" spans="1:10" x14ac:dyDescent="0.25">
      <c r="A49" s="100" t="s">
        <v>40</v>
      </c>
      <c r="B49" s="54" t="s">
        <v>143</v>
      </c>
      <c r="C49" s="114">
        <v>313767</v>
      </c>
      <c r="D49" s="114">
        <v>316311</v>
      </c>
      <c r="E49" s="114">
        <v>302210</v>
      </c>
      <c r="F49" s="83">
        <v>302408</v>
      </c>
      <c r="G49" s="83">
        <v>299290</v>
      </c>
      <c r="I49" s="86"/>
      <c r="J49" s="86"/>
    </row>
    <row r="50" spans="1:10" x14ac:dyDescent="0.25">
      <c r="A50" s="100" t="s">
        <v>41</v>
      </c>
      <c r="B50" s="109" t="s">
        <v>144</v>
      </c>
      <c r="C50" s="132">
        <f>100*1.2468</f>
        <v>124.67999999999999</v>
      </c>
      <c r="D50" s="132">
        <f>100*1.2574</f>
        <v>125.74000000000001</v>
      </c>
      <c r="E50" s="132">
        <f>100*1.2476</f>
        <v>124.76</v>
      </c>
      <c r="F50" s="132">
        <f>100*1.246</f>
        <v>124.6</v>
      </c>
      <c r="G50" s="132">
        <f>100*1.2717</f>
        <v>127.17</v>
      </c>
    </row>
    <row r="52" spans="1:10" x14ac:dyDescent="0.25">
      <c r="B52" s="99" t="s">
        <v>241</v>
      </c>
    </row>
  </sheetData>
  <sheetProtection algorithmName="SHA-512" hashValue="PnWP8LkqyEa+y7OKUMyUPrpd5M5NrkITcF+BzOvPoI/rvFKI9ACcfYnSh4GVQqJngxqASO4XA83ZkOvHM9V4bg==" saltValue="4TlcsHjJYavubElkp6YZEw==" spinCount="100000" sheet="1" objects="1" scenarios="1" formatColumns="0" formatRows="0"/>
  <pageMargins left="0.7" right="0.7" top="0.75" bottom="0.75" header="0.3" footer="0.3"/>
  <pageSetup paperSize="9" scale="40" fitToWidth="0" fitToHeight="0" orientation="portrait" r:id="rId1"/>
  <headerFooter>
    <oddFooter>&amp;C&amp;1#&amp;"Calibri"&amp;8&amp;K000000Informationsklass: K1</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55B075-01D1-419D-A66F-5C2EAAC7A917}">
  <sheetPr codeName="Sheet48">
    <tabColor rgb="FF92D050"/>
  </sheetPr>
  <dimension ref="A1:K41"/>
  <sheetViews>
    <sheetView showGridLines="0" showZeros="0" zoomScale="80" zoomScaleNormal="80" workbookViewId="0"/>
  </sheetViews>
  <sheetFormatPr defaultColWidth="9.140625" defaultRowHeight="15.75" x14ac:dyDescent="0.25"/>
  <cols>
    <col min="1" max="1" width="11" style="1" customWidth="1"/>
    <col min="2" max="2" width="94.5703125" style="1" customWidth="1"/>
    <col min="3" max="3" width="1.85546875" style="1" customWidth="1"/>
    <col min="4" max="11" width="26.28515625" style="1" customWidth="1"/>
    <col min="12" max="16384" width="9.140625" style="1"/>
  </cols>
  <sheetData>
    <row r="1" spans="1:11" ht="18.75" x14ac:dyDescent="0.3">
      <c r="A1" s="11" t="s">
        <v>242</v>
      </c>
    </row>
    <row r="2" spans="1:11" x14ac:dyDescent="0.25">
      <c r="A2" s="14" t="s">
        <v>15</v>
      </c>
    </row>
    <row r="3" spans="1:11" x14ac:dyDescent="0.25">
      <c r="A3" s="14" t="s">
        <v>20</v>
      </c>
      <c r="D3" s="21"/>
      <c r="E3" s="21"/>
      <c r="F3" s="21"/>
      <c r="G3" s="21"/>
    </row>
    <row r="5" spans="1:11" x14ac:dyDescent="0.25">
      <c r="A5" s="24" t="s">
        <v>218</v>
      </c>
      <c r="B5" s="24"/>
      <c r="C5" s="67"/>
      <c r="D5" s="65"/>
      <c r="E5" s="144" t="s">
        <v>222</v>
      </c>
      <c r="F5" s="144"/>
      <c r="G5" s="22"/>
      <c r="H5" s="23"/>
      <c r="I5" s="144" t="s">
        <v>223</v>
      </c>
      <c r="J5" s="144"/>
      <c r="K5" s="22"/>
    </row>
    <row r="6" spans="1:11" x14ac:dyDescent="0.25">
      <c r="A6" s="24"/>
      <c r="B6" s="24"/>
      <c r="C6" s="67"/>
      <c r="D6" s="27"/>
      <c r="E6" s="25"/>
      <c r="F6" s="25"/>
      <c r="G6" s="26"/>
      <c r="H6" s="27"/>
      <c r="I6" s="25"/>
      <c r="J6" s="25"/>
      <c r="K6" s="26"/>
    </row>
    <row r="7" spans="1:11" x14ac:dyDescent="0.25">
      <c r="A7" s="68"/>
      <c r="B7" s="68"/>
      <c r="C7" s="67"/>
      <c r="D7" s="17" t="s">
        <v>57</v>
      </c>
      <c r="E7" s="17" t="s">
        <v>58</v>
      </c>
      <c r="F7" s="17" t="s">
        <v>59</v>
      </c>
      <c r="G7" s="17" t="s">
        <v>93</v>
      </c>
      <c r="H7" s="17" t="s">
        <v>94</v>
      </c>
      <c r="I7" s="17" t="s">
        <v>145</v>
      </c>
      <c r="J7" s="17" t="s">
        <v>54</v>
      </c>
      <c r="K7" s="17" t="s">
        <v>146</v>
      </c>
    </row>
    <row r="8" spans="1:11" s="55" customFormat="1" x14ac:dyDescent="0.25">
      <c r="A8" s="96" t="s">
        <v>157</v>
      </c>
      <c r="B8" s="145" t="s">
        <v>220</v>
      </c>
      <c r="C8" s="146"/>
      <c r="D8" s="97">
        <v>45199</v>
      </c>
      <c r="E8" s="97">
        <v>45107</v>
      </c>
      <c r="F8" s="97">
        <v>45016</v>
      </c>
      <c r="G8" s="97">
        <v>44926</v>
      </c>
      <c r="H8" s="97">
        <v>45199</v>
      </c>
      <c r="I8" s="97">
        <v>45107</v>
      </c>
      <c r="J8" s="97">
        <v>45016</v>
      </c>
      <c r="K8" s="97">
        <v>44926</v>
      </c>
    </row>
    <row r="9" spans="1:11" x14ac:dyDescent="0.25">
      <c r="A9" s="28" t="s">
        <v>158</v>
      </c>
      <c r="B9" s="135" t="s">
        <v>159</v>
      </c>
      <c r="C9" s="136"/>
      <c r="D9" s="30">
        <v>12</v>
      </c>
      <c r="E9" s="30">
        <v>12</v>
      </c>
      <c r="F9" s="30">
        <v>12</v>
      </c>
      <c r="G9" s="30">
        <v>12</v>
      </c>
      <c r="H9" s="30">
        <v>12</v>
      </c>
      <c r="I9" s="30">
        <v>12</v>
      </c>
      <c r="J9" s="30">
        <v>12</v>
      </c>
      <c r="K9" s="30">
        <v>12</v>
      </c>
    </row>
    <row r="10" spans="1:11" ht="15.75" customHeight="1" x14ac:dyDescent="0.25">
      <c r="A10" s="31" t="s">
        <v>160</v>
      </c>
      <c r="B10" s="32"/>
      <c r="C10" s="32"/>
      <c r="D10" s="33"/>
      <c r="E10" s="33"/>
      <c r="F10" s="33"/>
      <c r="G10" s="33"/>
      <c r="H10" s="33"/>
      <c r="I10" s="33"/>
      <c r="J10" s="33"/>
      <c r="K10" s="33"/>
    </row>
    <row r="11" spans="1:11" x14ac:dyDescent="0.25">
      <c r="A11" s="17" t="s">
        <v>21</v>
      </c>
      <c r="B11" s="57" t="s">
        <v>161</v>
      </c>
      <c r="C11" s="58"/>
      <c r="D11" s="87"/>
      <c r="E11" s="87"/>
      <c r="F11" s="87"/>
      <c r="G11" s="87"/>
      <c r="H11" s="49">
        <v>69220</v>
      </c>
      <c r="I11" s="49">
        <v>67418</v>
      </c>
      <c r="J11" s="49">
        <v>68141</v>
      </c>
      <c r="K11" s="49">
        <v>71094</v>
      </c>
    </row>
    <row r="12" spans="1:11" ht="15.75" customHeight="1" x14ac:dyDescent="0.25">
      <c r="A12" s="34" t="s">
        <v>162</v>
      </c>
      <c r="B12" s="35"/>
      <c r="C12" s="35"/>
      <c r="D12" s="88"/>
      <c r="E12" s="88"/>
      <c r="F12" s="88"/>
      <c r="G12" s="88"/>
      <c r="H12" s="89"/>
      <c r="I12" s="88"/>
      <c r="J12" s="88"/>
      <c r="K12" s="89"/>
    </row>
    <row r="13" spans="1:11" x14ac:dyDescent="0.25">
      <c r="A13" s="17" t="s">
        <v>22</v>
      </c>
      <c r="B13" s="59" t="s">
        <v>163</v>
      </c>
      <c r="C13" s="58"/>
      <c r="D13" s="90">
        <v>131354.91848887751</v>
      </c>
      <c r="E13" s="90">
        <v>132412.21735528999</v>
      </c>
      <c r="F13" s="90">
        <v>132540.93180208417</v>
      </c>
      <c r="G13" s="90">
        <v>131672.27870841499</v>
      </c>
      <c r="H13" s="90">
        <v>6421.9653322903332</v>
      </c>
      <c r="I13" s="90">
        <v>7148.7802089384604</v>
      </c>
      <c r="J13" s="90">
        <v>7525.93421322421</v>
      </c>
      <c r="K13" s="90">
        <v>7745.1703262462079</v>
      </c>
    </row>
    <row r="14" spans="1:11" x14ac:dyDescent="0.25">
      <c r="A14" s="17" t="s">
        <v>23</v>
      </c>
      <c r="B14" s="60" t="s">
        <v>164</v>
      </c>
      <c r="C14" s="2"/>
      <c r="D14" s="49">
        <v>94018.269354037489</v>
      </c>
      <c r="E14" s="49">
        <v>99035.427225492487</v>
      </c>
      <c r="F14" s="49">
        <v>103632.63032677748</v>
      </c>
      <c r="G14" s="49">
        <v>106537.22635476918</v>
      </c>
      <c r="H14" s="49">
        <v>4700.9134677018747</v>
      </c>
      <c r="I14" s="49">
        <v>4951.7713612746247</v>
      </c>
      <c r="J14" s="49">
        <v>5181.6315163388754</v>
      </c>
      <c r="K14" s="49">
        <v>5326.8613177384586</v>
      </c>
    </row>
    <row r="15" spans="1:11" x14ac:dyDescent="0.25">
      <c r="A15" s="17" t="s">
        <v>24</v>
      </c>
      <c r="B15" s="60" t="s">
        <v>165</v>
      </c>
      <c r="C15" s="2"/>
      <c r="D15" s="49">
        <v>15978.226140721667</v>
      </c>
      <c r="E15" s="49">
        <v>17538.1159194475</v>
      </c>
      <c r="F15" s="49">
        <v>18735.390234943334</v>
      </c>
      <c r="G15" s="49">
        <v>19325.468721563335</v>
      </c>
      <c r="H15" s="49">
        <v>1721.0518645884581</v>
      </c>
      <c r="I15" s="49">
        <v>1915.3087015804999</v>
      </c>
      <c r="J15" s="49">
        <v>2062.6025508020002</v>
      </c>
      <c r="K15" s="49">
        <v>2136.6088624244167</v>
      </c>
    </row>
    <row r="16" spans="1:11" x14ac:dyDescent="0.25">
      <c r="A16" s="17" t="s">
        <v>25</v>
      </c>
      <c r="B16" s="59" t="s">
        <v>166</v>
      </c>
      <c r="C16" s="58"/>
      <c r="D16" s="49">
        <v>20422.631550329166</v>
      </c>
      <c r="E16" s="49">
        <v>20930.246590272502</v>
      </c>
      <c r="F16" s="49">
        <v>21516.007122138333</v>
      </c>
      <c r="G16" s="49">
        <v>21922.033610430004</v>
      </c>
      <c r="H16" s="49">
        <v>11304.898844514</v>
      </c>
      <c r="I16" s="49">
        <v>11604.914598583666</v>
      </c>
      <c r="J16" s="49">
        <v>11940.114240616998</v>
      </c>
      <c r="K16" s="49">
        <v>12187.884482129166</v>
      </c>
    </row>
    <row r="17" spans="1:11" x14ac:dyDescent="0.25">
      <c r="A17" s="17" t="s">
        <v>26</v>
      </c>
      <c r="B17" s="60" t="s">
        <v>167</v>
      </c>
      <c r="C17" s="2"/>
      <c r="D17" s="49"/>
      <c r="E17" s="49"/>
      <c r="F17" s="49"/>
      <c r="G17" s="49"/>
      <c r="H17" s="49">
        <v>0</v>
      </c>
      <c r="I17" s="49">
        <v>0</v>
      </c>
      <c r="J17" s="49">
        <v>0</v>
      </c>
      <c r="K17" s="49">
        <v>0</v>
      </c>
    </row>
    <row r="18" spans="1:11" x14ac:dyDescent="0.25">
      <c r="A18" s="17" t="s">
        <v>27</v>
      </c>
      <c r="B18" s="60" t="s">
        <v>168</v>
      </c>
      <c r="C18" s="2"/>
      <c r="D18" s="49">
        <v>19121.70203210583</v>
      </c>
      <c r="E18" s="49">
        <v>19864.554965505835</v>
      </c>
      <c r="F18" s="49">
        <v>20611.596434950006</v>
      </c>
      <c r="G18" s="49">
        <v>21007.198669850834</v>
      </c>
      <c r="H18" s="49">
        <v>10003.969326290666</v>
      </c>
      <c r="I18" s="49">
        <v>10539.222973817001</v>
      </c>
      <c r="J18" s="49">
        <v>11035.703553428668</v>
      </c>
      <c r="K18" s="49">
        <v>11273.049541550001</v>
      </c>
    </row>
    <row r="19" spans="1:11" x14ac:dyDescent="0.25">
      <c r="A19" s="17" t="s">
        <v>28</v>
      </c>
      <c r="B19" s="59" t="s">
        <v>169</v>
      </c>
      <c r="C19" s="58"/>
      <c r="D19" s="49">
        <v>1300.9295182233334</v>
      </c>
      <c r="E19" s="49">
        <v>1065.6916247666666</v>
      </c>
      <c r="F19" s="49">
        <v>904.4106871883331</v>
      </c>
      <c r="G19" s="49">
        <v>914.83494057916676</v>
      </c>
      <c r="H19" s="49">
        <v>1300.9295182233334</v>
      </c>
      <c r="I19" s="49">
        <v>1065.6916247666666</v>
      </c>
      <c r="J19" s="49">
        <v>904.4106871883331</v>
      </c>
      <c r="K19" s="49">
        <v>914.83494057916676</v>
      </c>
    </row>
    <row r="20" spans="1:11" x14ac:dyDescent="0.25">
      <c r="A20" s="17" t="s">
        <v>29</v>
      </c>
      <c r="B20" s="60" t="s">
        <v>170</v>
      </c>
      <c r="C20" s="2"/>
      <c r="D20" s="87" t="s">
        <v>171</v>
      </c>
      <c r="E20" s="87" t="s">
        <v>171</v>
      </c>
      <c r="F20" s="87" t="s">
        <v>171</v>
      </c>
      <c r="G20" s="87"/>
      <c r="H20" s="49">
        <v>1234.9233153390414</v>
      </c>
      <c r="I20" s="49">
        <v>1300.5102818205419</v>
      </c>
      <c r="J20" s="49">
        <v>1576.5155108031167</v>
      </c>
      <c r="K20" s="49">
        <v>2278.9530653576671</v>
      </c>
    </row>
    <row r="21" spans="1:11" x14ac:dyDescent="0.25">
      <c r="A21" s="17" t="s">
        <v>31</v>
      </c>
      <c r="B21" s="60" t="s">
        <v>172</v>
      </c>
      <c r="C21" s="2"/>
      <c r="D21" s="49">
        <v>35771.459560540214</v>
      </c>
      <c r="E21" s="49">
        <v>35656.500584497502</v>
      </c>
      <c r="F21" s="49">
        <v>35694.014515326162</v>
      </c>
      <c r="G21" s="49">
        <v>35327.228369526449</v>
      </c>
      <c r="H21" s="49">
        <v>9138.9588172234471</v>
      </c>
      <c r="I21" s="49">
        <v>9261.4581046765743</v>
      </c>
      <c r="J21" s="49">
        <v>9150.1970841640104</v>
      </c>
      <c r="K21" s="49">
        <v>8649.7760151631956</v>
      </c>
    </row>
    <row r="22" spans="1:11" x14ac:dyDescent="0.25">
      <c r="A22" s="17" t="s">
        <v>32</v>
      </c>
      <c r="B22" s="59" t="s">
        <v>173</v>
      </c>
      <c r="C22" s="58"/>
      <c r="D22" s="49">
        <v>7808.4121471191029</v>
      </c>
      <c r="E22" s="49">
        <v>7670.2725748421808</v>
      </c>
      <c r="F22" s="49">
        <v>7448.3733438376039</v>
      </c>
      <c r="G22" s="49">
        <v>7067.1920295483551</v>
      </c>
      <c r="H22" s="49">
        <v>5580.6248152046046</v>
      </c>
      <c r="I22" s="49">
        <v>5622.1376174274292</v>
      </c>
      <c r="J22" s="49">
        <v>5513.8740012553553</v>
      </c>
      <c r="K22" s="49">
        <v>5196.3928396323545</v>
      </c>
    </row>
    <row r="23" spans="1:11" x14ac:dyDescent="0.25">
      <c r="A23" s="17" t="s">
        <v>33</v>
      </c>
      <c r="B23" s="59" t="s">
        <v>174</v>
      </c>
      <c r="C23" s="58"/>
      <c r="D23" s="49">
        <v>2045.8852791666668</v>
      </c>
      <c r="E23" s="49">
        <v>2145.6352791666668</v>
      </c>
      <c r="F23" s="49">
        <v>2145.6352791666668</v>
      </c>
      <c r="G23" s="49">
        <v>1966.3845833333332</v>
      </c>
      <c r="H23" s="49">
        <v>2045.8852791666668</v>
      </c>
      <c r="I23" s="49">
        <v>2145.6352791666668</v>
      </c>
      <c r="J23" s="49">
        <v>2145.6352791666668</v>
      </c>
      <c r="K23" s="49">
        <v>1966.3845833333332</v>
      </c>
    </row>
    <row r="24" spans="1:11" x14ac:dyDescent="0.25">
      <c r="A24" s="17" t="s">
        <v>34</v>
      </c>
      <c r="B24" s="60" t="s">
        <v>175</v>
      </c>
      <c r="C24" s="2"/>
      <c r="D24" s="49">
        <v>25917.162134254446</v>
      </c>
      <c r="E24" s="49">
        <v>25840.592730488665</v>
      </c>
      <c r="F24" s="49">
        <v>26100.005892321889</v>
      </c>
      <c r="G24" s="49">
        <v>26293.651756644762</v>
      </c>
      <c r="H24" s="49">
        <v>1512.4487228521766</v>
      </c>
      <c r="I24" s="49">
        <v>1493.6852080824788</v>
      </c>
      <c r="J24" s="49">
        <v>1490.687803741991</v>
      </c>
      <c r="K24" s="49">
        <v>1486.9985921975085</v>
      </c>
    </row>
    <row r="25" spans="1:11" x14ac:dyDescent="0.25">
      <c r="A25" s="17" t="s">
        <v>35</v>
      </c>
      <c r="B25" s="60" t="s">
        <v>176</v>
      </c>
      <c r="C25" s="2"/>
      <c r="D25" s="49">
        <v>1122.0294721825733</v>
      </c>
      <c r="E25" s="49">
        <v>1058.7938201354016</v>
      </c>
      <c r="F25" s="49">
        <v>1038.611430504435</v>
      </c>
      <c r="G25" s="49">
        <v>975.3456908577682</v>
      </c>
      <c r="H25" s="49">
        <v>660.28688439096675</v>
      </c>
      <c r="I25" s="49">
        <v>640.42455790596671</v>
      </c>
      <c r="J25" s="49">
        <v>667.54119744166667</v>
      </c>
      <c r="K25" s="49">
        <v>610.28449946166654</v>
      </c>
    </row>
    <row r="26" spans="1:11" x14ac:dyDescent="0.25">
      <c r="A26" s="17" t="s">
        <v>36</v>
      </c>
      <c r="B26" s="59" t="s">
        <v>177</v>
      </c>
      <c r="C26" s="58"/>
      <c r="D26" s="49">
        <v>779.30656231532225</v>
      </c>
      <c r="E26" s="49">
        <v>817.97590224064095</v>
      </c>
      <c r="F26" s="49">
        <v>908.81323214155532</v>
      </c>
      <c r="G26" s="49">
        <v>586.02210029286869</v>
      </c>
      <c r="H26" s="49">
        <v>396.99402310726742</v>
      </c>
      <c r="I26" s="49">
        <v>436.58157440758634</v>
      </c>
      <c r="J26" s="49">
        <v>528.62187881485772</v>
      </c>
      <c r="K26" s="49">
        <v>553.70386631828922</v>
      </c>
    </row>
    <row r="27" spans="1:11" x14ac:dyDescent="0.25">
      <c r="A27" s="69" t="s">
        <v>37</v>
      </c>
      <c r="B27" s="71" t="s">
        <v>178</v>
      </c>
      <c r="C27" s="44"/>
      <c r="D27" s="91" t="s">
        <v>171</v>
      </c>
      <c r="E27" s="91" t="s">
        <v>171</v>
      </c>
      <c r="F27" s="91" t="s">
        <v>171</v>
      </c>
      <c r="G27" s="91"/>
      <c r="H27" s="81">
        <v>29158.027216865055</v>
      </c>
      <c r="I27" s="81">
        <v>30392.669326332798</v>
      </c>
      <c r="J27" s="81">
        <v>31388.924125064867</v>
      </c>
      <c r="K27" s="81">
        <v>32025.772254676198</v>
      </c>
    </row>
    <row r="28" spans="1:11" x14ac:dyDescent="0.25">
      <c r="A28" s="34" t="s">
        <v>179</v>
      </c>
      <c r="B28" s="36"/>
      <c r="C28" s="36"/>
      <c r="D28" s="88"/>
      <c r="E28" s="88"/>
      <c r="F28" s="88"/>
      <c r="G28" s="88"/>
      <c r="H28" s="89"/>
      <c r="I28" s="88"/>
      <c r="J28" s="88"/>
      <c r="K28" s="88"/>
    </row>
    <row r="29" spans="1:11" x14ac:dyDescent="0.25">
      <c r="A29" s="18" t="s">
        <v>38</v>
      </c>
      <c r="B29" s="72" t="s">
        <v>180</v>
      </c>
      <c r="C29" s="73"/>
      <c r="D29" s="90">
        <v>1233.7132524816666</v>
      </c>
      <c r="E29" s="90">
        <v>1243.8869227233333</v>
      </c>
      <c r="F29" s="90">
        <v>1160.9438220950001</v>
      </c>
      <c r="G29" s="90">
        <v>1488.9813064958332</v>
      </c>
      <c r="H29" s="90">
        <v>1072.1009112664167</v>
      </c>
      <c r="I29" s="90">
        <v>894.12174821920826</v>
      </c>
      <c r="J29" s="90">
        <v>868.67203610452498</v>
      </c>
      <c r="K29" s="90">
        <v>1181.0468566163834</v>
      </c>
    </row>
    <row r="30" spans="1:11" x14ac:dyDescent="0.25">
      <c r="A30" s="17" t="s">
        <v>39</v>
      </c>
      <c r="B30" s="60" t="s">
        <v>181</v>
      </c>
      <c r="C30" s="62"/>
      <c r="D30" s="49">
        <v>8418.5495183078383</v>
      </c>
      <c r="E30" s="49">
        <v>9892.1264067738975</v>
      </c>
      <c r="F30" s="49">
        <v>10093.209295494758</v>
      </c>
      <c r="G30" s="49">
        <v>10205.988161274996</v>
      </c>
      <c r="H30" s="49">
        <v>4695.1372926971253</v>
      </c>
      <c r="I30" s="49">
        <v>5463.3536125810915</v>
      </c>
      <c r="J30" s="49">
        <v>5598.3860621451495</v>
      </c>
      <c r="K30" s="49">
        <v>5578.4761685183494</v>
      </c>
    </row>
    <row r="31" spans="1:11" x14ac:dyDescent="0.25">
      <c r="A31" s="17" t="s">
        <v>40</v>
      </c>
      <c r="B31" s="60" t="s">
        <v>182</v>
      </c>
      <c r="C31" s="62"/>
      <c r="D31" s="49">
        <v>1513.8614872454789</v>
      </c>
      <c r="E31" s="49">
        <v>1332.5295988559958</v>
      </c>
      <c r="F31" s="49">
        <v>902.59622106182917</v>
      </c>
      <c r="G31" s="49">
        <v>716.97040060674578</v>
      </c>
      <c r="H31" s="49">
        <v>1513.8614872454789</v>
      </c>
      <c r="I31" s="49">
        <v>1332.1165780226625</v>
      </c>
      <c r="J31" s="49">
        <v>860.248825228496</v>
      </c>
      <c r="K31" s="49">
        <v>590.53925364174586</v>
      </c>
    </row>
    <row r="32" spans="1:11" ht="47.25" customHeight="1" x14ac:dyDescent="0.25">
      <c r="A32" s="17" t="s">
        <v>183</v>
      </c>
      <c r="B32" s="57" t="s">
        <v>184</v>
      </c>
      <c r="C32" s="61"/>
      <c r="D32" s="87" t="s">
        <v>171</v>
      </c>
      <c r="E32" s="87" t="s">
        <v>171</v>
      </c>
      <c r="F32" s="87" t="s">
        <v>171</v>
      </c>
      <c r="G32" s="87"/>
      <c r="H32" s="49"/>
      <c r="I32" s="49"/>
      <c r="J32" s="49"/>
      <c r="K32" s="49"/>
    </row>
    <row r="33" spans="1:11" x14ac:dyDescent="0.25">
      <c r="A33" s="17" t="s">
        <v>185</v>
      </c>
      <c r="B33" s="60" t="s">
        <v>186</v>
      </c>
      <c r="C33" s="62"/>
      <c r="D33" s="87" t="s">
        <v>171</v>
      </c>
      <c r="E33" s="87" t="s">
        <v>171</v>
      </c>
      <c r="F33" s="87" t="s">
        <v>171</v>
      </c>
      <c r="G33" s="87"/>
      <c r="H33" s="49"/>
      <c r="I33" s="49"/>
      <c r="J33" s="49"/>
      <c r="K33" s="49"/>
    </row>
    <row r="34" spans="1:11" x14ac:dyDescent="0.25">
      <c r="A34" s="20" t="s">
        <v>41</v>
      </c>
      <c r="B34" s="63" t="s">
        <v>187</v>
      </c>
      <c r="C34" s="62"/>
      <c r="D34" s="49">
        <v>11166.124258034981</v>
      </c>
      <c r="E34" s="49">
        <v>12468.542928353223</v>
      </c>
      <c r="F34" s="49">
        <v>12156.749338651587</v>
      </c>
      <c r="G34" s="49">
        <v>12411.939868377573</v>
      </c>
      <c r="H34" s="49">
        <v>7281.0996912090222</v>
      </c>
      <c r="I34" s="49">
        <v>7689.591938822964</v>
      </c>
      <c r="J34" s="49">
        <v>7327.3069234781697</v>
      </c>
      <c r="K34" s="49">
        <v>7350.0622787764787</v>
      </c>
    </row>
    <row r="35" spans="1:11" x14ac:dyDescent="0.25">
      <c r="A35" s="17" t="s">
        <v>42</v>
      </c>
      <c r="B35" s="59" t="s">
        <v>188</v>
      </c>
      <c r="C35" s="61"/>
      <c r="D35" s="49"/>
      <c r="E35" s="49"/>
      <c r="F35" s="49"/>
      <c r="G35" s="49"/>
      <c r="H35" s="49"/>
      <c r="I35" s="49"/>
      <c r="J35" s="49"/>
      <c r="K35" s="49"/>
    </row>
    <row r="36" spans="1:11" x14ac:dyDescent="0.25">
      <c r="A36" s="17" t="s">
        <v>43</v>
      </c>
      <c r="B36" s="59" t="s">
        <v>189</v>
      </c>
      <c r="C36" s="61"/>
      <c r="D36" s="49"/>
      <c r="E36" s="49"/>
      <c r="F36" s="49"/>
      <c r="G36" s="49"/>
      <c r="H36" s="49"/>
      <c r="I36" s="49"/>
      <c r="J36" s="49"/>
      <c r="K36" s="49"/>
    </row>
    <row r="37" spans="1:11" x14ac:dyDescent="0.25">
      <c r="A37" s="41" t="s">
        <v>44</v>
      </c>
      <c r="B37" s="74" t="s">
        <v>190</v>
      </c>
      <c r="C37" s="75"/>
      <c r="D37" s="81">
        <v>11166.124258034981</v>
      </c>
      <c r="E37" s="81">
        <v>12468.542928353223</v>
      </c>
      <c r="F37" s="81">
        <v>12156.749338651587</v>
      </c>
      <c r="G37" s="81">
        <v>12411.939868377573</v>
      </c>
      <c r="H37" s="81">
        <v>7281.0996912090222</v>
      </c>
      <c r="I37" s="81">
        <v>7689.591938822964</v>
      </c>
      <c r="J37" s="81">
        <v>7327.3069234781697</v>
      </c>
      <c r="K37" s="81">
        <v>7350.0622787764787</v>
      </c>
    </row>
    <row r="38" spans="1:11" ht="15.75" customHeight="1" x14ac:dyDescent="0.25">
      <c r="A38" s="34" t="s">
        <v>191</v>
      </c>
      <c r="B38" s="36"/>
      <c r="C38" s="36"/>
      <c r="D38" s="92"/>
      <c r="E38" s="92"/>
      <c r="F38" s="92"/>
      <c r="G38" s="92"/>
      <c r="H38" s="94"/>
      <c r="I38" s="93"/>
      <c r="J38" s="93"/>
      <c r="K38" s="93"/>
    </row>
    <row r="39" spans="1:11" x14ac:dyDescent="0.25">
      <c r="A39" s="18" t="s">
        <v>192</v>
      </c>
      <c r="B39" s="76" t="s">
        <v>193</v>
      </c>
      <c r="C39" s="77"/>
      <c r="D39" s="95" t="s">
        <v>171</v>
      </c>
      <c r="E39" s="95" t="s">
        <v>171</v>
      </c>
      <c r="F39" s="95" t="s">
        <v>171</v>
      </c>
      <c r="G39" s="95" t="s">
        <v>171</v>
      </c>
      <c r="H39" s="90">
        <v>69219.526202139634</v>
      </c>
      <c r="I39" s="90">
        <v>67417.697751382439</v>
      </c>
      <c r="J39" s="90">
        <v>68140.871925520478</v>
      </c>
      <c r="K39" s="90">
        <v>71093.850579184582</v>
      </c>
    </row>
    <row r="40" spans="1:11" x14ac:dyDescent="0.25">
      <c r="A40" s="17" t="s">
        <v>46</v>
      </c>
      <c r="B40" s="3" t="s">
        <v>194</v>
      </c>
      <c r="C40" s="2"/>
      <c r="D40" s="87" t="s">
        <v>171</v>
      </c>
      <c r="E40" s="87" t="s">
        <v>171</v>
      </c>
      <c r="F40" s="87" t="s">
        <v>171</v>
      </c>
      <c r="G40" s="87" t="s">
        <v>171</v>
      </c>
      <c r="H40" s="49">
        <v>21876.927525656032</v>
      </c>
      <c r="I40" s="49">
        <v>22703.077387509835</v>
      </c>
      <c r="J40" s="49">
        <v>24061.61720158669</v>
      </c>
      <c r="K40" s="49">
        <v>24675.709975899714</v>
      </c>
    </row>
    <row r="41" spans="1:11" x14ac:dyDescent="0.25">
      <c r="A41" s="17" t="s">
        <v>47</v>
      </c>
      <c r="B41" s="57" t="s">
        <v>238</v>
      </c>
      <c r="C41" s="58"/>
      <c r="D41" s="19" t="s">
        <v>171</v>
      </c>
      <c r="E41" s="19" t="s">
        <v>171</v>
      </c>
      <c r="F41" s="19" t="s">
        <v>171</v>
      </c>
      <c r="G41" s="19" t="s">
        <v>171</v>
      </c>
      <c r="H41" s="132">
        <f>100*3.32238558494089</f>
        <v>332.23855849408903</v>
      </c>
      <c r="I41" s="132">
        <f>100*3.17175461144884</f>
        <v>317.17546114488403</v>
      </c>
      <c r="J41" s="132">
        <f>100*2.97385167413598</f>
        <v>297.38516741359803</v>
      </c>
      <c r="K41" s="129">
        <f>100*304.680659761857%</f>
        <v>304.68065976185699</v>
      </c>
    </row>
  </sheetData>
  <sheetProtection algorithmName="SHA-512" hashValue="RO2CdU97NEL5b4Pqb5QUkeo73dnpangvJDmNluHRyJK05bAwEBTUvz9NP9uEyeXP5e9P0gF0G3k0kGoxjPGb+A==" saltValue="HIqdcbSbyxdvumbelNccIA==" spinCount="100000" sheet="1" objects="1" scenarios="1" formatColumns="0" formatRows="0"/>
  <mergeCells count="4">
    <mergeCell ref="B9:C9"/>
    <mergeCell ref="E5:F5"/>
    <mergeCell ref="I5:J5"/>
    <mergeCell ref="B8:C8"/>
  </mergeCells>
  <pageMargins left="0.7" right="0.7" top="0.75" bottom="0.75" header="0.3" footer="0.3"/>
  <pageSetup paperSize="9" scale="30" fitToWidth="0" fitToHeight="0" orientation="portrait" r:id="rId1"/>
  <headerFooter>
    <oddFooter>&amp;C&amp;1#&amp;"Calibri"&amp;8&amp;K000000Informationsklass: K1</oddFooter>
  </headerFooter>
  <ignoredErrors>
    <ignoredError sqref="A11:A4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949AC-F107-4883-BB49-91AA24533250}">
  <sheetPr codeName="Sheet50">
    <tabColor rgb="FF92D050"/>
  </sheetPr>
  <dimension ref="A1:C12"/>
  <sheetViews>
    <sheetView showGridLines="0" showZeros="0" zoomScale="80" zoomScaleNormal="80" workbookViewId="0"/>
  </sheetViews>
  <sheetFormatPr defaultColWidth="9.140625" defaultRowHeight="15.75" x14ac:dyDescent="0.25"/>
  <cols>
    <col min="1" max="1" width="14.28515625" style="1" customWidth="1"/>
    <col min="2" max="3" width="65.28515625" style="1" customWidth="1"/>
    <col min="4" max="16384" width="9.140625" style="1"/>
  </cols>
  <sheetData>
    <row r="1" spans="1:3" ht="18.75" x14ac:dyDescent="0.3">
      <c r="A1" s="11" t="s">
        <v>242</v>
      </c>
    </row>
    <row r="2" spans="1:3" x14ac:dyDescent="0.25">
      <c r="A2" s="14" t="s">
        <v>16</v>
      </c>
    </row>
    <row r="3" spans="1:3" x14ac:dyDescent="0.25">
      <c r="A3" s="14" t="s">
        <v>20</v>
      </c>
    </row>
    <row r="4" spans="1:3" x14ac:dyDescent="0.25">
      <c r="A4" s="12"/>
    </row>
    <row r="5" spans="1:3" x14ac:dyDescent="0.25">
      <c r="A5" s="110" t="s">
        <v>195</v>
      </c>
      <c r="B5" s="112" t="s">
        <v>232</v>
      </c>
      <c r="C5" s="111" t="s">
        <v>237</v>
      </c>
    </row>
    <row r="6" spans="1:3" ht="66" customHeight="1" x14ac:dyDescent="0.25">
      <c r="A6" s="15" t="s">
        <v>196</v>
      </c>
      <c r="B6" s="13" t="s">
        <v>197</v>
      </c>
      <c r="C6" s="102" t="s">
        <v>227</v>
      </c>
    </row>
    <row r="7" spans="1:3" ht="53.25" customHeight="1" x14ac:dyDescent="0.25">
      <c r="A7" s="15" t="s">
        <v>198</v>
      </c>
      <c r="B7" s="13" t="s">
        <v>199</v>
      </c>
      <c r="C7" s="102" t="s">
        <v>224</v>
      </c>
    </row>
    <row r="8" spans="1:3" ht="19.5" customHeight="1" x14ac:dyDescent="0.25">
      <c r="A8" s="16" t="s">
        <v>200</v>
      </c>
      <c r="B8" s="13" t="s">
        <v>201</v>
      </c>
      <c r="C8" s="102" t="s">
        <v>225</v>
      </c>
    </row>
    <row r="9" spans="1:3" ht="49.5" customHeight="1" x14ac:dyDescent="0.25">
      <c r="A9" s="15" t="s">
        <v>202</v>
      </c>
      <c r="B9" s="13" t="s">
        <v>203</v>
      </c>
      <c r="C9" s="102" t="s">
        <v>226</v>
      </c>
    </row>
    <row r="10" spans="1:3" ht="18" customHeight="1" x14ac:dyDescent="0.25">
      <c r="A10" s="16" t="s">
        <v>204</v>
      </c>
      <c r="B10" s="13" t="s">
        <v>205</v>
      </c>
      <c r="C10" s="102" t="s">
        <v>228</v>
      </c>
    </row>
    <row r="11" spans="1:3" ht="19.5" customHeight="1" x14ac:dyDescent="0.25">
      <c r="A11" s="15" t="s">
        <v>206</v>
      </c>
      <c r="B11" s="13" t="s">
        <v>207</v>
      </c>
      <c r="C11" s="102" t="s">
        <v>229</v>
      </c>
    </row>
    <row r="12" spans="1:3" ht="47.25" x14ac:dyDescent="0.25">
      <c r="A12" s="15" t="s">
        <v>208</v>
      </c>
      <c r="B12" s="13" t="s">
        <v>209</v>
      </c>
      <c r="C12" s="102" t="s">
        <v>230</v>
      </c>
    </row>
  </sheetData>
  <sheetProtection algorithmName="SHA-512" hashValue="csfg9wv7lMV7RD0OmsB7814ppoeNQH4gzZmCjPQv5hu50MSi+kOlDhxIUjez2I5wS3efN3Sv90mP4YvEgvc8/A==" saltValue="2chrNJBmDwJwY1DRhsKFxw==" spinCount="100000" sheet="1" objects="1" scenarios="1" formatColumns="0" formatRows="0"/>
  <pageMargins left="0.7" right="0.7" top="0.75" bottom="0.75" header="0.3" footer="0.3"/>
  <pageSetup paperSize="9" scale="78" fitToWidth="0" fitToHeight="0" orientation="portrait" r:id="rId1"/>
  <headerFooter>
    <oddFooter>&amp;C&amp;1#&amp;"Calibri"&amp;8&amp;K000000Informationsklass: K1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01359-08F6-42A0-B6BB-2E26AA694B78}">
  <sheetPr codeName="Sheet27">
    <tabColor rgb="FF92D050"/>
  </sheetPr>
  <dimension ref="A1:D17"/>
  <sheetViews>
    <sheetView showGridLines="0" showZeros="0" zoomScale="80" zoomScaleNormal="80" workbookViewId="0"/>
  </sheetViews>
  <sheetFormatPr defaultColWidth="9.140625" defaultRowHeight="15.75" x14ac:dyDescent="0.25"/>
  <cols>
    <col min="1" max="1" width="8.140625" style="1" customWidth="1"/>
    <col min="2" max="2" width="87.42578125" style="1" customWidth="1"/>
    <col min="3" max="3" width="21.85546875" style="1" customWidth="1"/>
    <col min="4" max="4" width="6.42578125" style="1" customWidth="1"/>
    <col min="5" max="16384" width="9.140625" style="1"/>
  </cols>
  <sheetData>
    <row r="1" spans="1:4" ht="18.75" x14ac:dyDescent="0.3">
      <c r="A1" s="11" t="s">
        <v>242</v>
      </c>
    </row>
    <row r="2" spans="1:4" x14ac:dyDescent="0.25">
      <c r="A2" s="14" t="s">
        <v>14</v>
      </c>
    </row>
    <row r="3" spans="1:4" x14ac:dyDescent="0.25">
      <c r="A3" s="14" t="s">
        <v>19</v>
      </c>
    </row>
    <row r="5" spans="1:4" ht="31.5" x14ac:dyDescent="0.25">
      <c r="A5" s="103" t="s">
        <v>218</v>
      </c>
      <c r="B5" s="43"/>
      <c r="C5" s="20" t="s">
        <v>147</v>
      </c>
    </row>
    <row r="6" spans="1:4" x14ac:dyDescent="0.25">
      <c r="A6" s="37"/>
      <c r="B6" s="43"/>
      <c r="C6" s="17" t="s">
        <v>57</v>
      </c>
    </row>
    <row r="7" spans="1:4" x14ac:dyDescent="0.25">
      <c r="A7" s="20" t="s">
        <v>21</v>
      </c>
      <c r="B7" s="40" t="s">
        <v>148</v>
      </c>
      <c r="C7" s="114">
        <f>ROUND(38450724044.11/1000000,0)</f>
        <v>38451</v>
      </c>
    </row>
    <row r="8" spans="1:4" x14ac:dyDescent="0.25">
      <c r="A8" s="17" t="s">
        <v>22</v>
      </c>
      <c r="B8" s="39" t="s">
        <v>149</v>
      </c>
      <c r="C8" s="114">
        <f>ROUND(452088841.75/1000000,0)</f>
        <v>452</v>
      </c>
    </row>
    <row r="9" spans="1:4" x14ac:dyDescent="0.25">
      <c r="A9" s="17" t="s">
        <v>23</v>
      </c>
      <c r="B9" s="39" t="s">
        <v>150</v>
      </c>
      <c r="C9" s="114">
        <f>ROUND(99418506.09/1000000,0)</f>
        <v>99</v>
      </c>
    </row>
    <row r="10" spans="1:4" x14ac:dyDescent="0.25">
      <c r="A10" s="17" t="s">
        <v>24</v>
      </c>
      <c r="B10" s="39" t="s">
        <v>151</v>
      </c>
      <c r="C10" s="114"/>
    </row>
    <row r="11" spans="1:4" x14ac:dyDescent="0.25">
      <c r="A11" s="17" t="s">
        <v>25</v>
      </c>
      <c r="B11" s="39" t="s">
        <v>152</v>
      </c>
      <c r="C11" s="114"/>
    </row>
    <row r="12" spans="1:4" x14ac:dyDescent="0.25">
      <c r="A12" s="17" t="s">
        <v>26</v>
      </c>
      <c r="B12" s="39" t="s">
        <v>153</v>
      </c>
      <c r="C12" s="114"/>
    </row>
    <row r="13" spans="1:4" x14ac:dyDescent="0.25">
      <c r="A13" s="17" t="s">
        <v>27</v>
      </c>
      <c r="B13" s="39" t="s">
        <v>154</v>
      </c>
      <c r="C13" s="114"/>
    </row>
    <row r="14" spans="1:4" x14ac:dyDescent="0.25">
      <c r="A14" s="17" t="s">
        <v>28</v>
      </c>
      <c r="B14" s="39" t="s">
        <v>155</v>
      </c>
      <c r="C14" s="114"/>
    </row>
    <row r="15" spans="1:4" x14ac:dyDescent="0.25">
      <c r="A15" s="20" t="s">
        <v>29</v>
      </c>
      <c r="B15" s="40" t="s">
        <v>156</v>
      </c>
      <c r="C15" s="119">
        <f>ROUND(39002231391/1000000,0)</f>
        <v>39002</v>
      </c>
      <c r="D15" s="101"/>
    </row>
    <row r="17" spans="3:3" x14ac:dyDescent="0.25">
      <c r="C17" s="86"/>
    </row>
  </sheetData>
  <sheetProtection algorithmName="SHA-512" hashValue="7MtcE1AtIUyczs944+1N6FKe6PIQBSih0+627ISzH2L9IYOoEfLBqJFlZ88acpa9xH7LhCNfLZROdngZQBf8HA==" saltValue="GB1swveNJz3BEQgOTL13fg==" spinCount="100000" sheet="1" objects="1" scenarios="1" formatColumns="0" formatRows="0"/>
  <pageMargins left="0.7" right="0.7" top="0.75" bottom="0.75" header="0.3" footer="0.3"/>
  <pageSetup paperSize="9" scale="66" fitToWidth="0" fitToHeight="0" orientation="portrait" r:id="rId1"/>
  <headerFooter>
    <oddFooter>&amp;C&amp;1#&amp;"Calibri"&amp;8&amp;K000000Informationsklass: K1</oddFooter>
  </headerFooter>
  <ignoredErrors>
    <ignoredError sqref="A7:A15"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p:Policy xmlns:p="office.server.policy" id="" local="true">
  <p:Name>Document</p:Name>
  <p:Description/>
  <p:Statement/>
  <p:PolicyItems>
    <p:PolicyItem featureId="Microsoft.Office.RecordsManagement.PolicyFeatures.PolicyAudit" staticId="0x010100B031B2B98FFB1A4381AF56D48161E1D3|8138272" UniqueId="fd21b803-3682-46db-acf5-c1c62e3864d8">
      <p:Name>Auditing</p:Name>
      <p:Description>Audits user actions on documents and list items to the Audit Log.</p:Description>
      <p:CustomData>
        <Audit>
          <Update/>
          <View/>
          <CheckInOut/>
          <MoveCopy/>
          <DeleteRestore/>
        </Audit>
      </p:CustomData>
    </p:PolicyItem>
  </p:PolicyItems>
</p:Policy>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kument" ma:contentTypeID="0x010100B031B2B98FFB1A4381AF56D48161E1D3" ma:contentTypeVersion="7" ma:contentTypeDescription="Skapa ett nytt dokument." ma:contentTypeScope="" ma:versionID="02742b0abf275958a1836d270c72fbc9">
  <xsd:schema xmlns:xsd="http://www.w3.org/2001/XMLSchema" xmlns:xs="http://www.w3.org/2001/XMLSchema" xmlns:p="http://schemas.microsoft.com/office/2006/metadata/properties" xmlns:ns1="http://schemas.microsoft.com/sharepoint/v3" xmlns:ns2="91ea4dbe-4a67-48b8-8390-eb124d4ae2e0" targetNamespace="http://schemas.microsoft.com/office/2006/metadata/properties" ma:root="true" ma:fieldsID="771cca2634ea03393355d7a24d8d4cea" ns1:_="" ns2:_="">
    <xsd:import namespace="http://schemas.microsoft.com/sharepoint/v3"/>
    <xsd:import namespace="91ea4dbe-4a67-48b8-8390-eb124d4ae2e0"/>
    <xsd:element name="properties">
      <xsd:complexType>
        <xsd:sequence>
          <xsd:element name="documentManagement">
            <xsd:complexType>
              <xsd:all>
                <xsd:element ref="ns1:_dlc_Exempt"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8" nillable="true" ma:displayName="Undanta från princip"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1ea4dbe-4a67-48b8-8390-eb124d4ae2e0" elementFormDefault="qualified">
    <xsd:import namespace="http://schemas.microsoft.com/office/2006/documentManagement/types"/>
    <xsd:import namespace="http://schemas.microsoft.com/office/infopath/2007/PartnerControls"/>
    <xsd:element name="SharedWithUsers" ma:index="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71C9345-DBF7-4EA7-A1F7-816532623C0A}">
  <ds:schemaRefs>
    <ds:schemaRef ds:uri="http://schemas.microsoft.com/sharepoint/v3/contenttype/forms"/>
  </ds:schemaRefs>
</ds:datastoreItem>
</file>

<file path=customXml/itemProps2.xml><?xml version="1.0" encoding="utf-8"?>
<ds:datastoreItem xmlns:ds="http://schemas.openxmlformats.org/officeDocument/2006/customXml" ds:itemID="{233847FD-D1AA-4A57-A676-E53E232E4CF7}">
  <ds:schemaRefs>
    <ds:schemaRef ds:uri="office.server.policy"/>
  </ds:schemaRefs>
</ds:datastoreItem>
</file>

<file path=customXml/itemProps3.xml><?xml version="1.0" encoding="utf-8"?>
<ds:datastoreItem xmlns:ds="http://schemas.openxmlformats.org/officeDocument/2006/customXml" ds:itemID="{00FC85E9-25B4-426B-A093-31F7EC02FB4E}">
  <ds:schemaRefs>
    <ds:schemaRef ds:uri="http://purl.org/dc/elements/1.1/"/>
    <ds:schemaRef ds:uri="91ea4dbe-4a67-48b8-8390-eb124d4ae2e0"/>
    <ds:schemaRef ds:uri="http://schemas.microsoft.com/office/infopath/2007/PartnerControls"/>
    <ds:schemaRef ds:uri="http://schemas.microsoft.com/office/2006/documentManagement/types"/>
    <ds:schemaRef ds:uri="http://www.w3.org/XML/1998/namespace"/>
    <ds:schemaRef ds:uri="http://purl.org/dc/dcmitype/"/>
    <ds:schemaRef ds:uri="http://schemas.microsoft.com/sharepoint/v3"/>
    <ds:schemaRef ds:uri="http://schemas.openxmlformats.org/package/2006/metadata/core-properties"/>
    <ds:schemaRef ds:uri="http://schemas.microsoft.com/office/2006/metadata/properties"/>
    <ds:schemaRef ds:uri="http://purl.org/dc/terms/"/>
  </ds:schemaRefs>
</ds:datastoreItem>
</file>

<file path=customXml/itemProps4.xml><?xml version="1.0" encoding="utf-8"?>
<ds:datastoreItem xmlns:ds="http://schemas.openxmlformats.org/officeDocument/2006/customXml" ds:itemID="{44DDAED9-54C7-418E-B1FB-8183954B26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1ea4dbe-4a67-48b8-8390-eb124d4ae2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6</vt:i4>
      </vt:variant>
      <vt:variant>
        <vt:lpstr>Namngivna områden</vt:lpstr>
      </vt:variant>
      <vt:variant>
        <vt:i4>6</vt:i4>
      </vt:variant>
    </vt:vector>
  </HeadingPairs>
  <TitlesOfParts>
    <vt:vector size="12" baseType="lpstr">
      <vt:lpstr>Cover sheet</vt:lpstr>
      <vt:lpstr>EU OV1</vt:lpstr>
      <vt:lpstr>EU KM1</vt:lpstr>
      <vt:lpstr>EU LIQ1</vt:lpstr>
      <vt:lpstr>EU LIQB</vt:lpstr>
      <vt:lpstr>EU CR8</vt:lpstr>
      <vt:lpstr>'Cover sheet'!Utskriftsområde</vt:lpstr>
      <vt:lpstr>'EU CR8'!Utskriftsområde</vt:lpstr>
      <vt:lpstr>'EU KM1'!Utskriftsområde</vt:lpstr>
      <vt:lpstr>'EU LIQ1'!Utskriftsområde</vt:lpstr>
      <vt:lpstr>'EU LIQB'!Utskriftsområde</vt:lpstr>
      <vt:lpstr>'EU OV1'!Utskriftsområde</vt:lpstr>
    </vt:vector>
  </TitlesOfParts>
  <Company>Länsförsäkringar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Pillar 3 2023 Q3</dc:title>
  <dc:subject/>
  <dc:creator>Hugo Sebyhed</dc:creator>
  <cp:lastModifiedBy>Hugo Sebyhed</cp:lastModifiedBy>
  <cp:lastPrinted>2022-01-12T14:20:35Z</cp:lastPrinted>
  <dcterms:created xsi:type="dcterms:W3CDTF">2016-09-29T20:15:42Z</dcterms:created>
  <dcterms:modified xsi:type="dcterms:W3CDTF">2023-10-23T11:57:25Z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0x010100B031B2B98FFB1A4381AF56D48161E1D3</vt:lpwstr>
  </property>
  <property fmtid="{D5CDD505-2E9C-101B-9397-08002B2CF9AE}" pid="3" name="MSIP_Label_5a125809-f7f8-456f-9019-c72184f8814c_Enabled">
    <vt:lpwstr>true</vt:lpwstr>
  </property>
  <property fmtid="{D5CDD505-2E9C-101B-9397-08002B2CF9AE}" pid="4" name="MSIP_Label_5a125809-f7f8-456f-9019-c72184f8814c_SetDate">
    <vt:lpwstr>2023-10-23T11:57:25Z</vt:lpwstr>
  </property>
  <property fmtid="{D5CDD505-2E9C-101B-9397-08002B2CF9AE}" pid="5" name="MSIP_Label_5a125809-f7f8-456f-9019-c72184f8814c_Method">
    <vt:lpwstr>Privileged</vt:lpwstr>
  </property>
  <property fmtid="{D5CDD505-2E9C-101B-9397-08002B2CF9AE}" pid="6" name="MSIP_Label_5a125809-f7f8-456f-9019-c72184f8814c_Name">
    <vt:lpwstr>Publik</vt:lpwstr>
  </property>
  <property fmtid="{D5CDD505-2E9C-101B-9397-08002B2CF9AE}" pid="7" name="MSIP_Label_5a125809-f7f8-456f-9019-c72184f8814c_SiteId">
    <vt:lpwstr>1e4e7cc6-7b26-46be-915e-cd1c8633e92f</vt:lpwstr>
  </property>
  <property fmtid="{D5CDD505-2E9C-101B-9397-08002B2CF9AE}" pid="8" name="MSIP_Label_5a125809-f7f8-456f-9019-c72184f8814c_ActionId">
    <vt:lpwstr>de23d0ad-b32d-4a30-8d62-e6ea206d0ce2</vt:lpwstr>
  </property>
  <property fmtid="{D5CDD505-2E9C-101B-9397-08002B2CF9AE}" pid="9" name="MSIP_Label_5a125809-f7f8-456f-9019-c72184f8814c_ContentBits">
    <vt:lpwstr>2</vt:lpwstr>
  </property>
</Properties>
</file>