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07_Månadsvis - ASCB\2021\09 September\"/>
    </mc:Choice>
  </mc:AlternateContent>
  <xr:revisionPtr revIDLastSave="0" documentId="13_ncr:1_{4B980323-6323-42AD-8E43-D01521BDC143}" xr6:coauthVersionLast="46" xr6:coauthVersionMax="46" xr10:uidLastSave="{00000000-0000-0000-0000-000000000000}"/>
  <bookViews>
    <workbookView xWindow="-120" yWindow="-120" windowWidth="29040" windowHeight="15840" xr2:uid="{00000000-000D-0000-FFFF-FFFF00000000}"/>
  </bookViews>
  <sheets>
    <sheet name="Template" sheetId="6" r:id="rId1"/>
    <sheet name="Glossary" sheetId="7" r:id="rId2"/>
  </sheets>
  <definedNames>
    <definedName name="_xlnm.Print_Area" localSheetId="1">Glossary!#REF!</definedName>
    <definedName name="_xlnm.Print_Area" localSheetId="0">Template!$C$2:$M$140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0" i="6" l="1"/>
  <c r="K36" i="6" l="1"/>
  <c r="I53" i="6" l="1"/>
  <c r="L35" i="6" l="1"/>
  <c r="D30" i="6" l="1"/>
  <c r="M41" i="6" l="1"/>
  <c r="K31" i="6" l="1"/>
  <c r="E122" i="6" l="1"/>
  <c r="L34" i="6" l="1"/>
  <c r="D20" i="6" l="1"/>
  <c r="D105" i="6" s="1"/>
  <c r="D64" i="6" l="1"/>
  <c r="D54" i="6"/>
  <c r="H54" i="6"/>
  <c r="E54" i="6"/>
  <c r="F54" i="6"/>
  <c r="G54" i="6"/>
  <c r="L94" i="6"/>
  <c r="D42" i="6" l="1"/>
  <c r="M45" i="6" l="1"/>
  <c r="D46" i="6" s="1"/>
  <c r="H58" i="6" l="1"/>
  <c r="D122" i="6" l="1"/>
  <c r="E123" i="6" l="1"/>
  <c r="D123" i="6"/>
  <c r="E125" i="6" l="1"/>
  <c r="D125" i="6"/>
  <c r="E109" i="6"/>
  <c r="E30" i="6"/>
  <c r="J95" i="6"/>
  <c r="D100" i="6"/>
  <c r="E98" i="6" s="1"/>
  <c r="I54" i="6"/>
  <c r="D36" i="6"/>
  <c r="E36" i="6" s="1"/>
  <c r="L30" i="6"/>
  <c r="E46" i="6" l="1"/>
  <c r="I46" i="6"/>
  <c r="F46" i="6"/>
  <c r="G46" i="6"/>
  <c r="K46" i="6"/>
  <c r="H46" i="6"/>
  <c r="L46" i="6"/>
  <c r="J46" i="6"/>
  <c r="E42" i="6"/>
  <c r="I42" i="6"/>
  <c r="F42" i="6"/>
  <c r="J42" i="6"/>
  <c r="G42" i="6"/>
  <c r="K42" i="6"/>
  <c r="H42" i="6"/>
  <c r="D109" i="6"/>
  <c r="E23" i="6"/>
  <c r="E27" i="6"/>
  <c r="E24" i="6"/>
  <c r="L95" i="6"/>
  <c r="D95" i="6"/>
  <c r="D59" i="6"/>
  <c r="K95" i="6"/>
  <c r="E95" i="6"/>
  <c r="E29" i="6"/>
  <c r="L27" i="6"/>
  <c r="I9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<sst xmlns="http://schemas.openxmlformats.org/spreadsheetml/2006/main" count="266" uniqueCount="169">
  <si>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</si>
  <si>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</si>
  <si>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</si>
  <si>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</si>
  <si>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</si>
  <si>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</si>
  <si>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</si>
  <si>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</si>
  <si>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</si>
  <si>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</si>
  <si>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</si>
  <si>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</si>
  <si>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</si>
  <si>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</si>
  <si>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</si>
  <si>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</si>
  <si>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</si>
  <si>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</si>
  <si>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</si>
  <si>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</si>
  <si>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</si>
  <si>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</si>
  <si>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</si>
  <si>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</si>
  <si>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</si>
  <si>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</si>
  <si>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</si>
  <si>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</si>
  <si>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</si>
  <si>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</si>
  <si>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</si>
  <si>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</si>
  <si>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</si>
  <si>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</si>
  <si>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</si>
  <si>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</si>
  <si>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</si>
  <si>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</si>
  <si>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</si>
  <si>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</si>
  <si>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</si>
  <si>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</si>
  <si>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</si>
  <si>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</si>
  <si>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</si>
  <si>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</si>
  <si>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</si>
  <si>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</si>
  <si>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</si>
  <si>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</si>
  <si>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</si>
  <si>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</si>
  <si>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</si>
  <si>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</si>
  <si>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</si>
  <si>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</si>
  <si>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</si>
  <si>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</si>
  <si>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</si>
  <si>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</si>
  <si>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</si>
  <si>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</si>
  <si>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</si>
  <si>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</si>
  <si>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</si>
  <si>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</si>
  <si>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</si>
  <si>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</si>
  <si>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</si>
  <si>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</si>
  <si>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</si>
  <si>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</si>
  <si>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</si>
  <si>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</si>
  <si>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</si>
  <si>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</si>
  <si>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</si>
  <si>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</si>
  <si>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</si>
  <si>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</si>
  <si>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</si>
  <si>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</si>
  <si>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</si>
  <si>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</si>
  <si>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</si>
  <si>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</si>
  <si>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</si>
  <si>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</si>
  <si>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</si>
  <si>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</si>
  <si>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</si>
  <si>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</si>
  <si>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</si>
  <si>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</si>
  <si>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</si>
  <si>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</si>
  <si>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</si>
  <si>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</si>
  <si>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</si>
  <si>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</si>
  <si>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</si>
  <si>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</si>
  <si>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</si>
  <si>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</si>
  <si>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</si>
  <si>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</si>
  <si>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</si>
  <si>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</si>
  <si>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</si>
  <si>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</si>
  <si>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</si>
  <si>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</si>
  <si>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</si>
  <si>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</si>
  <si>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</si>
  <si>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</si>
  <si>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</si>
  <si>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</si>
  <si>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</si>
  <si>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</si>
  <si>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</si>
  <si>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</si>
  <si>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</si>
  <si>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</si>
  <si>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</si>
  <si>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</si>
  <si>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</si>
  <si>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</si>
  <si>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</si>
  <si>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</si>
  <si>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</si>
  <si>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</si>
  <si>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</si>
  <si>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</si>
  <si>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</si>
  <si>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</si>
  <si>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</si>
  <si>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</si>
  <si>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</si>
  <si>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</si>
  <si>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</si>
  <si>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</si>
  <si>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</si>
  <si>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</si>
  <si>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</si>
  <si>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</si>
  <si>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SE0007278429</t>
  </si>
  <si>
    <t>XS1222454032</t>
  </si>
  <si>
    <t>Hard bullet</t>
  </si>
  <si>
    <t>XS1394065756</t>
  </si>
  <si>
    <t>Hard Bullet</t>
  </si>
  <si>
    <t>A1/Stable</t>
  </si>
  <si>
    <t>Past due</t>
  </si>
  <si>
    <t>SE0009190390</t>
  </si>
  <si>
    <t>XS1578113125</t>
  </si>
  <si>
    <t>SE0010298190</t>
  </si>
  <si>
    <t xml:space="preserve"> </t>
  </si>
  <si>
    <t>XS1799048704</t>
  </si>
  <si>
    <t>SE0011309244</t>
  </si>
  <si>
    <t xml:space="preserve">XS1942708873
</t>
  </si>
  <si>
    <t>SE0012324341</t>
  </si>
  <si>
    <t>SE0014694659</t>
  </si>
  <si>
    <t>2026-2030</t>
  </si>
  <si>
    <t>2031-2035</t>
  </si>
  <si>
    <t>2036-</t>
  </si>
  <si>
    <t>2029-</t>
  </si>
  <si>
    <t>SE0015503446</t>
  </si>
  <si>
    <t>30/09/2021</t>
  </si>
  <si>
    <t>XS2389315768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</si>
</sst>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07">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3" fontId="2" fillId="0" borderId="1" xfId="0" applyNumberFormat="1"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2" fillId="3" borderId="0" xfId="0" applyNumberFormat="1" applyFont="1" applyFill="1" applyBorder="1"/>
    <xf numFmtId="3" fontId="2" fillId="0" borderId="11" xfId="0" applyNumberFormat="1" applyFont="1" applyFill="1" applyBorder="1"/>
    <xf numFmtId="3" fontId="2" fillId="0" borderId="17" xfId="0" applyNumberFormat="1" applyFont="1" applyFill="1" applyBorder="1"/>
    <xf numFmtId="3" fontId="3" fillId="0" borderId="17" xfId="2" applyFill="1" applyBorder="1"/>
    <xf numFmtId="9" fontId="2" fillId="0" borderId="1" xfId="1"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xr:uid="{00000000-0005-0000-0000-000000000000}"/>
    <cellStyle name="Normal" xfId="0" builtinId="0"/>
    <cellStyle name="Normal 2" xfId="4" xr:uid="{00000000-0005-0000-0000-000002000000}"/>
    <cellStyle name="Normal 3" xfId="5" xr:uid="{00000000-0005-0000-0000-000003000000}"/>
    <cellStyle name="Normal 4" xfId="3" xr:uid="{00000000-0005-0000-0000-000004000000}"/>
    <cellStyle name="Normal 5" xfId="6" xr:uid="{00000000-0005-0000-0000-000005000000}"/>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a:extLst>
            <a:ext uri="{FF2B5EF4-FFF2-40B4-BE49-F238E27FC236}">
              <a16:creationId xmlns:a16="http://schemas.microsoft.com/office/drawing/2014/main" id="{00000000-0008-0000-0000-000004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a:extLst>
            <a:ext uri="{FF2B5EF4-FFF2-40B4-BE49-F238E27FC236}">
              <a16:creationId xmlns:a16="http://schemas.microsoft.com/office/drawing/2014/main" id="{00000000-0008-0000-0100-000003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140"/>
  <sheetViews>
    <sheetView showGridLines="0" tabSelected="1" zoomScale="80" zoomScaleNormal="80" zoomScaleSheetLayoutView="73" workbookViewId="0"/>
  </sheetViews>
  <sheetFormatPr defaultColWidth="9.140625"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06"/>
      <c r="J6" s="106"/>
      <c r="K6" s="6"/>
      <c r="L6" s="6"/>
      <c r="M6" s="6"/>
      <c r="N6" s="6"/>
    </row>
    <row r="7" spans="1:14" x14ac:dyDescent="0.25">
      <c r="A7" s="1"/>
      <c r="B7" s="6"/>
      <c r="C7" s="18" t="s">
        <v>15</v>
      </c>
      <c r="D7" s="18" t="s">
        <v>140</v>
      </c>
      <c r="E7" s="19"/>
      <c r="F7" s="20"/>
      <c r="G7" s="6"/>
      <c r="H7" s="6"/>
      <c r="I7" s="106"/>
      <c r="J7" s="106"/>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92" t="s">
        <v>167</v>
      </c>
      <c r="K9" s="77"/>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151</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ht="14.25" customHeight="1" x14ac:dyDescent="0.25">
      <c r="A17" s="1"/>
      <c r="B17" s="6"/>
      <c r="C17" s="12" t="s">
        <v>27</v>
      </c>
      <c r="D17" s="82">
        <v>261793.54958506994</v>
      </c>
      <c r="E17" s="6"/>
      <c r="F17" s="7"/>
      <c r="G17" s="6"/>
      <c r="H17" s="6"/>
      <c r="I17" s="12" t="s">
        <v>42</v>
      </c>
      <c r="J17" s="12"/>
      <c r="K17" s="82">
        <v>426313</v>
      </c>
      <c r="L17" s="6"/>
      <c r="M17" s="6"/>
      <c r="N17" s="6"/>
    </row>
    <row r="18" spans="1:14" x14ac:dyDescent="0.25">
      <c r="A18" s="1"/>
      <c r="B18" s="6"/>
      <c r="C18" s="12" t="s">
        <v>61</v>
      </c>
      <c r="D18" s="82">
        <v>9590</v>
      </c>
      <c r="E18" s="6"/>
      <c r="F18" s="7"/>
      <c r="G18" s="6"/>
      <c r="H18" s="6"/>
      <c r="I18" s="12" t="s">
        <v>43</v>
      </c>
      <c r="J18" s="12"/>
      <c r="K18" s="82">
        <v>188061</v>
      </c>
      <c r="L18" s="6"/>
      <c r="M18" s="6"/>
      <c r="N18" s="6"/>
    </row>
    <row r="19" spans="1:14" x14ac:dyDescent="0.25">
      <c r="A19" s="1"/>
      <c r="B19" s="6"/>
      <c r="C19" s="12" t="s">
        <v>28</v>
      </c>
      <c r="D19" s="82"/>
      <c r="E19" s="6"/>
      <c r="F19" s="6"/>
      <c r="G19" s="6"/>
      <c r="H19" s="6"/>
      <c r="I19" s="12" t="s">
        <v>48</v>
      </c>
      <c r="J19" s="12"/>
      <c r="K19" s="82">
        <v>186957</v>
      </c>
      <c r="L19" s="6"/>
      <c r="M19" s="6"/>
      <c r="N19" s="6"/>
    </row>
    <row r="20" spans="1:14" x14ac:dyDescent="0.25">
      <c r="A20" s="1"/>
      <c r="B20" s="6"/>
      <c r="C20" s="21" t="s">
        <v>23</v>
      </c>
      <c r="D20" s="91">
        <f>SUM(D17:D19)</f>
        <v>271383.54958506994</v>
      </c>
      <c r="E20" s="6"/>
      <c r="F20" s="6"/>
      <c r="G20" s="6"/>
      <c r="H20" s="6"/>
      <c r="I20" s="12" t="s">
        <v>44</v>
      </c>
      <c r="J20" s="12"/>
      <c r="K20" s="82">
        <v>614087.65293357195</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2">
        <v>194719.89536239996</v>
      </c>
      <c r="E23" s="34">
        <f>IF($D$30=0,,(D23/$D$30))</f>
        <v>0.74379179957268438</v>
      </c>
      <c r="F23" s="82">
        <v>590043.39625294635</v>
      </c>
      <c r="G23" s="6"/>
      <c r="H23" s="6"/>
      <c r="I23" s="72" t="s">
        <v>65</v>
      </c>
      <c r="J23" s="72"/>
      <c r="K23" s="96">
        <v>34259.442588029997</v>
      </c>
      <c r="L23" s="34">
        <f>IF($K$31=0,,(K23/$K$31))</f>
        <v>0.13086434956984055</v>
      </c>
      <c r="M23" s="6"/>
      <c r="N23" s="6"/>
    </row>
    <row r="24" spans="1:14" x14ac:dyDescent="0.25">
      <c r="A24" s="1"/>
      <c r="B24" s="6"/>
      <c r="C24" s="26" t="s">
        <v>31</v>
      </c>
      <c r="D24" s="82">
        <v>67073.654222669997</v>
      </c>
      <c r="E24" s="34">
        <f t="shared" ref="E24:E30" si="0">IF($D$30=0,,(D24/$D$30))</f>
        <v>0.25620820042731562</v>
      </c>
      <c r="F24" s="82">
        <v>698334.73</v>
      </c>
      <c r="G24" s="6"/>
      <c r="H24" s="6"/>
      <c r="I24" s="72" t="s">
        <v>63</v>
      </c>
      <c r="J24" s="72"/>
      <c r="K24" s="96">
        <v>24276.062103389999</v>
      </c>
      <c r="L24" s="34">
        <f t="shared" ref="L24:L31" si="1">IF($K$31=0,,(K24/$K$31))</f>
        <v>9.2729794686944603E-2</v>
      </c>
      <c r="M24" s="6"/>
      <c r="N24" s="6"/>
    </row>
    <row r="25" spans="1:14" x14ac:dyDescent="0.25">
      <c r="A25" s="1"/>
      <c r="B25" s="6"/>
      <c r="C25" s="26" t="s">
        <v>32</v>
      </c>
      <c r="D25" s="82" t="s">
        <v>156</v>
      </c>
      <c r="E25" s="34">
        <v>0</v>
      </c>
      <c r="F25" s="73"/>
      <c r="G25" s="6"/>
      <c r="H25" s="6"/>
      <c r="I25" s="72" t="s">
        <v>64</v>
      </c>
      <c r="J25" s="72"/>
      <c r="K25" s="96">
        <v>10378.223458259999</v>
      </c>
      <c r="L25" s="34">
        <f t="shared" si="1"/>
        <v>3.9642777580688966E-2</v>
      </c>
      <c r="M25" s="6"/>
      <c r="N25" s="6"/>
    </row>
    <row r="26" spans="1:14" x14ac:dyDescent="0.25">
      <c r="A26" s="1"/>
      <c r="B26" s="6"/>
      <c r="C26" s="26" t="s">
        <v>62</v>
      </c>
      <c r="D26" s="82"/>
      <c r="E26" s="34">
        <f t="shared" si="0"/>
        <v>0</v>
      </c>
      <c r="F26" s="73"/>
      <c r="G26" s="6"/>
      <c r="H26" s="6"/>
      <c r="I26" s="72" t="s">
        <v>56</v>
      </c>
      <c r="J26" s="72"/>
      <c r="K26" s="96">
        <v>30442.827620700005</v>
      </c>
      <c r="L26" s="34">
        <f t="shared" si="1"/>
        <v>0.11628562914919177</v>
      </c>
      <c r="M26" s="6"/>
      <c r="N26" s="6"/>
    </row>
    <row r="27" spans="1:14" x14ac:dyDescent="0.25">
      <c r="A27" s="1"/>
      <c r="B27" s="6"/>
      <c r="C27" s="26" t="s">
        <v>33</v>
      </c>
      <c r="D27" s="82"/>
      <c r="E27" s="34">
        <f t="shared" si="0"/>
        <v>0</v>
      </c>
      <c r="F27" s="73"/>
      <c r="G27" s="6"/>
      <c r="H27" s="6"/>
      <c r="I27" s="72" t="s">
        <v>57</v>
      </c>
      <c r="J27" s="72"/>
      <c r="K27" s="96">
        <v>62781.687422210096</v>
      </c>
      <c r="L27" s="34">
        <f t="shared" si="1"/>
        <v>0.23981372926000658</v>
      </c>
      <c r="M27" s="6"/>
      <c r="N27" s="6"/>
    </row>
    <row r="28" spans="1:14" x14ac:dyDescent="0.25">
      <c r="A28" s="1"/>
      <c r="B28" s="6"/>
      <c r="C28" s="26" t="s">
        <v>34</v>
      </c>
      <c r="D28" s="82"/>
      <c r="E28" s="34">
        <f t="shared" si="0"/>
        <v>0</v>
      </c>
      <c r="F28" s="73"/>
      <c r="G28" s="6"/>
      <c r="H28" s="6"/>
      <c r="I28" s="72" t="s">
        <v>58</v>
      </c>
      <c r="J28" s="72"/>
      <c r="K28" s="96">
        <v>39354.993535589994</v>
      </c>
      <c r="L28" s="34">
        <f t="shared" si="1"/>
        <v>0.1503283545296121</v>
      </c>
      <c r="M28" s="6"/>
      <c r="N28" s="6"/>
    </row>
    <row r="29" spans="1:14" x14ac:dyDescent="0.25">
      <c r="A29" s="1"/>
      <c r="B29" s="6"/>
      <c r="C29" s="26" t="s">
        <v>35</v>
      </c>
      <c r="D29" s="82"/>
      <c r="E29" s="34">
        <f t="shared" si="0"/>
        <v>0</v>
      </c>
      <c r="F29" s="73"/>
      <c r="G29" s="6"/>
      <c r="H29" s="6"/>
      <c r="I29" s="72" t="s">
        <v>59</v>
      </c>
      <c r="J29" s="72"/>
      <c r="K29" s="96">
        <v>60300.312856889977</v>
      </c>
      <c r="L29" s="34">
        <f t="shared" si="1"/>
        <v>0.23033536522371548</v>
      </c>
      <c r="M29" s="6"/>
      <c r="N29" s="6"/>
    </row>
    <row r="30" spans="1:14" x14ac:dyDescent="0.25">
      <c r="A30" s="1"/>
      <c r="B30" s="6"/>
      <c r="C30" s="25" t="s">
        <v>46</v>
      </c>
      <c r="D30" s="91">
        <f>SUM(D23:D29)</f>
        <v>261793.54958506994</v>
      </c>
      <c r="E30" s="42">
        <f t="shared" si="0"/>
        <v>1</v>
      </c>
      <c r="F30" s="6"/>
      <c r="G30" s="6"/>
      <c r="H30" s="6"/>
      <c r="I30" s="30" t="s">
        <v>40</v>
      </c>
      <c r="J30" s="30"/>
      <c r="K30" s="96">
        <v>0</v>
      </c>
      <c r="L30" s="34">
        <f t="shared" si="1"/>
        <v>0</v>
      </c>
      <c r="M30" s="6"/>
      <c r="N30" s="6"/>
    </row>
    <row r="31" spans="1:14" x14ac:dyDescent="0.25">
      <c r="A31" s="1"/>
      <c r="B31" s="6"/>
      <c r="C31" s="6"/>
      <c r="D31" s="6"/>
      <c r="E31" s="6"/>
      <c r="F31" s="6"/>
      <c r="G31" s="6"/>
      <c r="H31" s="6"/>
      <c r="I31" s="31" t="s">
        <v>46</v>
      </c>
      <c r="J31" s="32"/>
      <c r="K31" s="85">
        <f>SUM(K23:K30)</f>
        <v>261793.54958507005</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ht="15" customHeight="1" x14ac:dyDescent="0.25">
      <c r="A34" s="1"/>
      <c r="B34" s="6"/>
      <c r="C34" s="26" t="s">
        <v>37</v>
      </c>
      <c r="D34" s="82">
        <v>121370.65729049001</v>
      </c>
      <c r="E34" s="34">
        <f>IF($D$36=0,,(D34/$D$36))</f>
        <v>0.46361210000344394</v>
      </c>
      <c r="F34" s="6"/>
      <c r="G34" s="6"/>
      <c r="H34" s="6"/>
      <c r="I34" s="12" t="s">
        <v>38</v>
      </c>
      <c r="J34" s="12"/>
      <c r="K34" s="82">
        <v>147234.90699434001</v>
      </c>
      <c r="L34" s="83">
        <f>IF($K$36=0,,(K34/$K$36))</f>
        <v>0.56240845974891329</v>
      </c>
      <c r="M34" s="7"/>
      <c r="N34" s="6"/>
    </row>
    <row r="35" spans="1:16" x14ac:dyDescent="0.25">
      <c r="A35" s="1"/>
      <c r="B35" s="6"/>
      <c r="C35" s="26" t="s">
        <v>11</v>
      </c>
      <c r="D35" s="82">
        <v>140422.89229457994</v>
      </c>
      <c r="E35" s="34">
        <f>IF($D$36=0,,(D35/$D$36))</f>
        <v>0.53638789999655612</v>
      </c>
      <c r="F35" s="7"/>
      <c r="G35" s="6"/>
      <c r="H35" s="6"/>
      <c r="I35" s="30" t="s">
        <v>39</v>
      </c>
      <c r="J35" s="30"/>
      <c r="K35" s="82">
        <v>114558.64259073004</v>
      </c>
      <c r="L35" s="83">
        <f>IF($K$36=0,,(K35/$K$36))</f>
        <v>0.43759154025108671</v>
      </c>
      <c r="M35" s="6"/>
      <c r="N35" s="6"/>
    </row>
    <row r="36" spans="1:16" x14ac:dyDescent="0.25">
      <c r="A36" s="1"/>
      <c r="B36" s="6"/>
      <c r="C36" s="25" t="s">
        <v>46</v>
      </c>
      <c r="D36" s="93">
        <f>SUM(D34:D35)</f>
        <v>261793.54958506994</v>
      </c>
      <c r="E36" s="42">
        <f>IF($D$36=0,,(D36/$D$36))</f>
        <v>1</v>
      </c>
      <c r="F36" s="6"/>
      <c r="G36" s="6"/>
      <c r="H36" s="6"/>
      <c r="I36" s="31" t="s">
        <v>46</v>
      </c>
      <c r="J36" s="32"/>
      <c r="K36" s="93">
        <f>SUM(K34:K35)</f>
        <v>261793.54958507005</v>
      </c>
      <c r="L36" s="42">
        <f>IF($K$36=0,,(K36/$K$36))</f>
        <v>1</v>
      </c>
      <c r="M36" s="6"/>
      <c r="N36" s="6"/>
    </row>
    <row r="37" spans="1:16" x14ac:dyDescent="0.25">
      <c r="A37" s="1"/>
      <c r="B37" s="6"/>
      <c r="C37" s="6"/>
      <c r="D37" s="6"/>
      <c r="E37" s="6"/>
      <c r="F37" s="6"/>
      <c r="G37" s="6"/>
      <c r="H37" s="6"/>
      <c r="I37" s="6"/>
      <c r="J37" s="6"/>
      <c r="K37" s="7" t="s">
        <v>156</v>
      </c>
      <c r="L37" s="6"/>
      <c r="M37" s="6"/>
      <c r="N37" s="6"/>
    </row>
    <row r="38" spans="1:16" x14ac:dyDescent="0.25">
      <c r="A38" s="1"/>
      <c r="B38" s="6"/>
      <c r="C38" s="27" t="s">
        <v>103</v>
      </c>
      <c r="D38" s="90">
        <v>6.9</v>
      </c>
      <c r="E38" s="6"/>
      <c r="F38" s="6"/>
      <c r="G38" s="6"/>
      <c r="H38" s="6"/>
      <c r="I38" s="6"/>
      <c r="J38" s="6"/>
      <c r="K38" s="7"/>
      <c r="L38" s="6"/>
      <c r="M38" s="7" t="s">
        <v>156</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5" t="s">
        <v>98</v>
      </c>
      <c r="E40" s="28" t="s">
        <v>5</v>
      </c>
      <c r="F40" s="28" t="s">
        <v>6</v>
      </c>
      <c r="G40" s="28" t="s">
        <v>7</v>
      </c>
      <c r="H40" s="28" t="s">
        <v>8</v>
      </c>
      <c r="I40" s="28" t="s">
        <v>9</v>
      </c>
      <c r="J40" s="28" t="s">
        <v>66</v>
      </c>
      <c r="K40" s="28" t="s">
        <v>67</v>
      </c>
      <c r="L40" s="28" t="s">
        <v>10</v>
      </c>
      <c r="M40" s="28" t="s">
        <v>46</v>
      </c>
      <c r="N40" s="6"/>
    </row>
    <row r="41" spans="1:16" x14ac:dyDescent="0.25">
      <c r="A41" s="1"/>
      <c r="B41" s="6"/>
      <c r="C41" s="72" t="s">
        <v>54</v>
      </c>
      <c r="D41" s="82">
        <v>56840.523581933499</v>
      </c>
      <c r="E41" s="82">
        <v>52518.529966666101</v>
      </c>
      <c r="F41" s="82">
        <v>47335.555439797899</v>
      </c>
      <c r="G41" s="82">
        <v>40687.394934848606</v>
      </c>
      <c r="H41" s="82">
        <v>31585.3457064131</v>
      </c>
      <c r="I41" s="82">
        <v>21194.2503601063</v>
      </c>
      <c r="J41" s="82">
        <v>9832.8664588614101</v>
      </c>
      <c r="K41" s="82">
        <v>1799.0831364430542</v>
      </c>
      <c r="L41" s="82">
        <v>0</v>
      </c>
      <c r="M41" s="91">
        <f>SUM(D41:L41)</f>
        <v>261793.54958506997</v>
      </c>
      <c r="N41" s="6" t="s">
        <v>156</v>
      </c>
    </row>
    <row r="42" spans="1:16" x14ac:dyDescent="0.25">
      <c r="A42" s="1"/>
      <c r="B42" s="6"/>
      <c r="C42" s="72" t="s">
        <v>80</v>
      </c>
      <c r="D42" s="34">
        <f>IF($M$41=0,,(D41/$M$41))</f>
        <v>0.21711964894483826</v>
      </c>
      <c r="E42" s="34">
        <f t="shared" ref="E42:M42" si="2">IF($M$41=0,,(E41/$M$41))</f>
        <v>0.20061048123571193</v>
      </c>
      <c r="F42" s="34">
        <f t="shared" si="2"/>
        <v>0.18081253535399344</v>
      </c>
      <c r="G42" s="34">
        <f t="shared" si="2"/>
        <v>0.15541786648042377</v>
      </c>
      <c r="H42" s="34">
        <f t="shared" si="2"/>
        <v>0.12064982409411666</v>
      </c>
      <c r="I42" s="34">
        <f t="shared" si="2"/>
        <v>8.0957878426333091E-2</v>
      </c>
      <c r="J42" s="34">
        <f t="shared" si="2"/>
        <v>3.7559620832698225E-2</v>
      </c>
      <c r="K42" s="34">
        <f t="shared" si="2"/>
        <v>6.872144631884603E-3</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2021</v>
      </c>
      <c r="E44" s="28">
        <v>2022</v>
      </c>
      <c r="F44" s="28">
        <v>2023</v>
      </c>
      <c r="G44" s="28">
        <v>2024</v>
      </c>
      <c r="H44" s="28">
        <v>2025</v>
      </c>
      <c r="I44" s="28">
        <v>2026</v>
      </c>
      <c r="J44" s="28">
        <v>2027</v>
      </c>
      <c r="K44" s="28">
        <v>2028</v>
      </c>
      <c r="L44" s="28" t="s">
        <v>165</v>
      </c>
      <c r="M44" s="28" t="s">
        <v>46</v>
      </c>
      <c r="N44" s="6"/>
    </row>
    <row r="45" spans="1:16" x14ac:dyDescent="0.25">
      <c r="A45" s="1"/>
      <c r="B45" s="6"/>
      <c r="C45" s="12" t="s">
        <v>54</v>
      </c>
      <c r="D45" s="82">
        <v>103903.32747744965</v>
      </c>
      <c r="E45" s="82">
        <v>73156.391106059964</v>
      </c>
      <c r="F45" s="82">
        <v>49926.533524399965</v>
      </c>
      <c r="G45" s="82">
        <v>23399.662113799983</v>
      </c>
      <c r="H45" s="82">
        <v>8301.263615939999</v>
      </c>
      <c r="I45" s="82">
        <v>2423.3332618900004</v>
      </c>
      <c r="J45" s="82">
        <v>305.85445900000002</v>
      </c>
      <c r="K45" s="82">
        <v>203.78511349000001</v>
      </c>
      <c r="L45" s="82">
        <v>173.39891304000002</v>
      </c>
      <c r="M45" s="91">
        <f>SUM(D45:L45)</f>
        <v>261793.54958506956</v>
      </c>
      <c r="N45" s="6"/>
    </row>
    <row r="46" spans="1:16" x14ac:dyDescent="0.25">
      <c r="A46" s="1"/>
      <c r="B46" s="6"/>
      <c r="C46" s="12" t="s">
        <v>80</v>
      </c>
      <c r="D46" s="34">
        <f>IF($M$45=0,,(D45/$M$45))</f>
        <v>0.39689032690886206</v>
      </c>
      <c r="E46" s="34">
        <f t="shared" ref="E46:L46" si="3">IF($M$45=0,,(E45/$M$45))</f>
        <v>0.27944306199296887</v>
      </c>
      <c r="F46" s="34">
        <f t="shared" si="3"/>
        <v>0.1907095633316068</v>
      </c>
      <c r="G46" s="34">
        <f t="shared" si="3"/>
        <v>8.938211866139309E-2</v>
      </c>
      <c r="H46" s="34">
        <f t="shared" si="3"/>
        <v>3.1709198447009528E-2</v>
      </c>
      <c r="I46" s="34">
        <f t="shared" si="3"/>
        <v>9.256657643898672E-3</v>
      </c>
      <c r="J46" s="34">
        <f t="shared" si="3"/>
        <v>1.1683040299685188E-3</v>
      </c>
      <c r="K46" s="34">
        <f t="shared" si="3"/>
        <v>7.7841915437943299E-4</v>
      </c>
      <c r="L46" s="34">
        <f t="shared" si="3"/>
        <v>6.6234982991303316E-4</v>
      </c>
      <c r="M46" s="42">
        <f>IF($M$41=0,,(M45/$M$41))</f>
        <v>0.99999999999999845</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84" t="s">
        <v>156</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2" t="s">
        <v>54</v>
      </c>
      <c r="D53" s="82">
        <v>39354.472412139985</v>
      </c>
      <c r="E53" s="82">
        <v>32030.99335089001</v>
      </c>
      <c r="F53" s="82">
        <v>32048.646524690012</v>
      </c>
      <c r="G53" s="82">
        <v>51081.71162907</v>
      </c>
      <c r="H53" s="82">
        <v>107277.72566828004</v>
      </c>
      <c r="I53" s="85">
        <f>SUM(D53:H53)</f>
        <v>261793.54958507002</v>
      </c>
      <c r="J53" s="7"/>
      <c r="K53" s="6"/>
      <c r="L53" s="6"/>
      <c r="M53" s="6"/>
      <c r="N53" s="6"/>
    </row>
    <row r="54" spans="1:14" x14ac:dyDescent="0.25">
      <c r="A54" s="1"/>
      <c r="B54" s="6"/>
      <c r="C54" s="72" t="s">
        <v>80</v>
      </c>
      <c r="D54" s="34">
        <f>IF($I$53=0,,(D53/$I$53))</f>
        <v>0.15032636394026858</v>
      </c>
      <c r="E54" s="34">
        <f t="shared" ref="E54:I54" si="4">IF($I$53=0,,(E53/$I$53))</f>
        <v>0.12235211066757591</v>
      </c>
      <c r="F54" s="34">
        <f t="shared" si="4"/>
        <v>0.12241954232824127</v>
      </c>
      <c r="G54" s="34">
        <f t="shared" si="4"/>
        <v>0.19512211706526772</v>
      </c>
      <c r="H54" s="34">
        <f t="shared" si="4"/>
        <v>0.40977986599864658</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152</v>
      </c>
      <c r="D57" s="33" t="s">
        <v>73</v>
      </c>
      <c r="E57" s="33" t="s">
        <v>12</v>
      </c>
      <c r="F57" s="33" t="s">
        <v>84</v>
      </c>
      <c r="G57" s="33" t="s">
        <v>85</v>
      </c>
      <c r="H57" s="33" t="s">
        <v>46</v>
      </c>
      <c r="I57" s="6"/>
      <c r="J57" s="6"/>
      <c r="K57" s="6"/>
      <c r="L57" s="6"/>
      <c r="M57" s="6"/>
      <c r="N57" s="6"/>
    </row>
    <row r="58" spans="1:14" x14ac:dyDescent="0.25">
      <c r="A58" s="1"/>
      <c r="B58" s="6"/>
      <c r="C58" s="12" t="s">
        <v>54</v>
      </c>
      <c r="D58" s="82">
        <v>10.00096162</v>
      </c>
      <c r="E58" s="23">
        <v>0</v>
      </c>
      <c r="F58" s="23">
        <v>0</v>
      </c>
      <c r="G58" s="23">
        <v>0</v>
      </c>
      <c r="H58" s="29">
        <f>SUM(D58:G58)</f>
        <v>10.00096162</v>
      </c>
      <c r="I58" s="6"/>
      <c r="J58" s="6"/>
      <c r="K58" s="6"/>
      <c r="L58" s="6"/>
      <c r="M58" s="6"/>
      <c r="N58" s="6"/>
    </row>
    <row r="59" spans="1:14" x14ac:dyDescent="0.25">
      <c r="A59" s="1"/>
      <c r="B59" s="6"/>
      <c r="C59" s="12" t="s">
        <v>81</v>
      </c>
      <c r="D59" s="43">
        <f>IF($M$41=0,,(D58/$M$41))</f>
        <v>3.8201711370853244E-5</v>
      </c>
      <c r="E59" s="43">
        <f>IF($M$41=0,,(E58/$M$41))</f>
        <v>0</v>
      </c>
      <c r="F59" s="43">
        <f>IF($M$41=0,,(F58/$M$41))</f>
        <v>0</v>
      </c>
      <c r="G59" s="43">
        <f>IF($M$41=0,,(G58/$M$41))</f>
        <v>0</v>
      </c>
      <c r="H59" s="44">
        <f>IF($M$41=0,,(H58/$M$41))</f>
        <v>3.8201711370853244E-5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99">
        <f>D20/D90-1</f>
        <v>0.32791647375208455</v>
      </c>
      <c r="E64" s="76"/>
      <c r="F64" s="6"/>
      <c r="G64" s="6"/>
      <c r="H64" s="6"/>
      <c r="I64" s="6"/>
      <c r="J64" s="6"/>
      <c r="K64" s="6"/>
      <c r="L64" s="6"/>
      <c r="M64" s="6"/>
      <c r="N64" s="6"/>
    </row>
    <row r="65" spans="1:14" x14ac:dyDescent="0.25">
      <c r="A65" s="1"/>
      <c r="B65" s="6"/>
      <c r="C65" s="72" t="s">
        <v>101</v>
      </c>
      <c r="D65" s="100">
        <v>0.53990000000000005</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1" t="s">
        <v>146</v>
      </c>
      <c r="D71" s="82">
        <v>28712</v>
      </c>
      <c r="E71" s="70">
        <v>44343</v>
      </c>
      <c r="F71" s="74">
        <v>2.2499999999999999E-2</v>
      </c>
      <c r="G71" s="36" t="s">
        <v>11</v>
      </c>
      <c r="H71" s="35" t="s">
        <v>148</v>
      </c>
      <c r="I71" s="70">
        <v>44825</v>
      </c>
      <c r="J71" s="70">
        <v>44825</v>
      </c>
      <c r="K71" s="6"/>
      <c r="L71" s="6"/>
      <c r="M71" s="6"/>
      <c r="N71" s="6"/>
    </row>
    <row r="72" spans="1:14" x14ac:dyDescent="0.25">
      <c r="A72" s="1"/>
      <c r="B72" s="6"/>
      <c r="C72" s="71" t="s">
        <v>153</v>
      </c>
      <c r="D72" s="82">
        <v>28165</v>
      </c>
      <c r="E72" s="70">
        <v>43504</v>
      </c>
      <c r="F72" s="74">
        <v>1.2500000000000001E-2</v>
      </c>
      <c r="G72" s="36" t="s">
        <v>11</v>
      </c>
      <c r="H72" s="35" t="s">
        <v>148</v>
      </c>
      <c r="I72" s="70">
        <v>45189</v>
      </c>
      <c r="J72" s="70">
        <v>45189</v>
      </c>
      <c r="K72" s="6"/>
      <c r="L72" s="6"/>
      <c r="M72" s="6"/>
      <c r="N72" s="6"/>
    </row>
    <row r="73" spans="1:14" x14ac:dyDescent="0.25">
      <c r="A73" s="1"/>
      <c r="B73" s="6"/>
      <c r="C73" s="71" t="s">
        <v>155</v>
      </c>
      <c r="D73" s="82">
        <v>24655</v>
      </c>
      <c r="E73" s="70">
        <v>44427</v>
      </c>
      <c r="F73" s="74">
        <v>1.4999999999999999E-2</v>
      </c>
      <c r="G73" s="36" t="s">
        <v>11</v>
      </c>
      <c r="H73" s="35" t="s">
        <v>148</v>
      </c>
      <c r="I73" s="70">
        <v>45553</v>
      </c>
      <c r="J73" s="70">
        <v>45553</v>
      </c>
      <c r="K73" s="6"/>
      <c r="L73" s="6"/>
      <c r="M73" s="6"/>
      <c r="N73" s="6"/>
    </row>
    <row r="74" spans="1:14" x14ac:dyDescent="0.25">
      <c r="A74" s="1"/>
      <c r="B74" s="6"/>
      <c r="C74" s="71" t="s">
        <v>158</v>
      </c>
      <c r="D74" s="82">
        <v>26037</v>
      </c>
      <c r="E74" s="70">
        <v>44435</v>
      </c>
      <c r="F74" s="74">
        <v>1.2500000000000001E-2</v>
      </c>
      <c r="G74" s="36" t="s">
        <v>11</v>
      </c>
      <c r="H74" s="35" t="s">
        <v>148</v>
      </c>
      <c r="I74" s="70">
        <v>45917</v>
      </c>
      <c r="J74" s="70">
        <v>45917</v>
      </c>
      <c r="K74" s="6"/>
      <c r="L74" s="6"/>
      <c r="M74" s="6"/>
      <c r="N74" s="6"/>
    </row>
    <row r="75" spans="1:14" x14ac:dyDescent="0.25">
      <c r="A75" s="1"/>
      <c r="B75" s="6"/>
      <c r="C75" s="71" t="s">
        <v>160</v>
      </c>
      <c r="D75" s="82">
        <v>23100</v>
      </c>
      <c r="E75" s="70">
        <v>44435</v>
      </c>
      <c r="F75" s="74">
        <v>1.4999999999999999E-2</v>
      </c>
      <c r="G75" s="36" t="s">
        <v>11</v>
      </c>
      <c r="H75" s="35" t="s">
        <v>148</v>
      </c>
      <c r="I75" s="70">
        <v>46281</v>
      </c>
      <c r="J75" s="70">
        <v>46281</v>
      </c>
      <c r="K75" s="6"/>
      <c r="L75" s="6"/>
      <c r="M75" s="6"/>
      <c r="N75" s="6"/>
    </row>
    <row r="76" spans="1:14" x14ac:dyDescent="0.25">
      <c r="A76" s="1"/>
      <c r="B76" s="6"/>
      <c r="C76" s="71" t="s">
        <v>161</v>
      </c>
      <c r="D76" s="82">
        <v>15750</v>
      </c>
      <c r="E76" s="70">
        <v>44433</v>
      </c>
      <c r="F76" s="74">
        <v>0.01</v>
      </c>
      <c r="G76" s="36" t="s">
        <v>11</v>
      </c>
      <c r="H76" s="35" t="s">
        <v>148</v>
      </c>
      <c r="I76" s="70">
        <v>46645</v>
      </c>
      <c r="J76" s="70">
        <v>46645</v>
      </c>
      <c r="K76" s="6"/>
      <c r="L76" s="6"/>
      <c r="M76" s="6"/>
      <c r="N76" s="6"/>
    </row>
    <row r="77" spans="1:14" x14ac:dyDescent="0.25">
      <c r="A77" s="1"/>
      <c r="B77" s="6"/>
      <c r="C77" s="71" t="s">
        <v>166</v>
      </c>
      <c r="D77" s="82">
        <v>9050</v>
      </c>
      <c r="E77" s="70">
        <v>44426</v>
      </c>
      <c r="F77" s="74">
        <v>5.0000000000000001E-3</v>
      </c>
      <c r="G77" s="36" t="s">
        <v>11</v>
      </c>
      <c r="H77" s="35" t="s">
        <v>148</v>
      </c>
      <c r="I77" s="70">
        <v>47016</v>
      </c>
      <c r="J77" s="70">
        <v>47016</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2" t="s">
        <v>147</v>
      </c>
      <c r="D81" s="82">
        <v>4635.5</v>
      </c>
      <c r="E81" s="35" t="s">
        <v>89</v>
      </c>
      <c r="F81" s="70">
        <v>42110</v>
      </c>
      <c r="G81" s="74">
        <v>2.5000000000000001E-3</v>
      </c>
      <c r="H81" s="36" t="s">
        <v>11</v>
      </c>
      <c r="I81" s="35" t="s">
        <v>148</v>
      </c>
      <c r="J81" s="70">
        <v>44673</v>
      </c>
      <c r="K81" s="70">
        <v>44673</v>
      </c>
      <c r="L81" s="6"/>
      <c r="M81" s="6"/>
      <c r="N81" s="6"/>
    </row>
    <row r="82" spans="1:14" x14ac:dyDescent="0.25">
      <c r="A82" s="1"/>
      <c r="B82" s="6"/>
      <c r="C82" s="72" t="s">
        <v>149</v>
      </c>
      <c r="D82" s="82">
        <v>4632.5</v>
      </c>
      <c r="E82" s="35" t="s">
        <v>89</v>
      </c>
      <c r="F82" s="70">
        <v>42465</v>
      </c>
      <c r="G82" s="74">
        <v>2.5000000000000001E-3</v>
      </c>
      <c r="H82" s="36" t="s">
        <v>11</v>
      </c>
      <c r="I82" s="35" t="s">
        <v>150</v>
      </c>
      <c r="J82" s="70">
        <v>45028</v>
      </c>
      <c r="K82" s="70">
        <v>45028</v>
      </c>
      <c r="L82" s="6"/>
      <c r="M82" s="6"/>
      <c r="N82" s="6"/>
    </row>
    <row r="83" spans="1:14" x14ac:dyDescent="0.25">
      <c r="A83" s="1"/>
      <c r="B83" s="6"/>
      <c r="C83" s="72" t="s">
        <v>154</v>
      </c>
      <c r="D83" s="82">
        <v>4768.5</v>
      </c>
      <c r="E83" s="35" t="s">
        <v>89</v>
      </c>
      <c r="F83" s="70">
        <v>42801</v>
      </c>
      <c r="G83" s="74">
        <v>3.7499999999999999E-3</v>
      </c>
      <c r="H83" s="36" t="s">
        <v>11</v>
      </c>
      <c r="I83" s="35" t="s">
        <v>150</v>
      </c>
      <c r="J83" s="70">
        <v>45365</v>
      </c>
      <c r="K83" s="70">
        <v>45365</v>
      </c>
      <c r="L83" s="6"/>
      <c r="M83" s="6"/>
      <c r="N83" s="6"/>
    </row>
    <row r="84" spans="1:14" x14ac:dyDescent="0.25">
      <c r="A84" s="1"/>
      <c r="B84" s="6"/>
      <c r="C84" s="72" t="s">
        <v>157</v>
      </c>
      <c r="D84" s="82">
        <v>5032</v>
      </c>
      <c r="E84" s="35" t="s">
        <v>89</v>
      </c>
      <c r="F84" s="70">
        <v>43179</v>
      </c>
      <c r="G84" s="74">
        <v>6.2500000000000003E-3</v>
      </c>
      <c r="H84" s="36" t="s">
        <v>11</v>
      </c>
      <c r="I84" s="35" t="s">
        <v>150</v>
      </c>
      <c r="J84" s="70">
        <v>45743</v>
      </c>
      <c r="K84" s="70">
        <v>45743</v>
      </c>
      <c r="L84" s="6"/>
      <c r="M84" s="6"/>
      <c r="N84" s="6"/>
    </row>
    <row r="85" spans="1:14" ht="15.75" customHeight="1" x14ac:dyDescent="0.25">
      <c r="A85" s="1"/>
      <c r="B85" s="6"/>
      <c r="C85" s="72" t="s">
        <v>159</v>
      </c>
      <c r="D85" s="82">
        <v>5124.25</v>
      </c>
      <c r="E85" s="35" t="s">
        <v>89</v>
      </c>
      <c r="F85" s="70">
        <v>43487</v>
      </c>
      <c r="G85" s="74">
        <v>6.2500000000000003E-3</v>
      </c>
      <c r="H85" s="36" t="s">
        <v>11</v>
      </c>
      <c r="I85" s="35" t="s">
        <v>150</v>
      </c>
      <c r="J85" s="70">
        <v>46051</v>
      </c>
      <c r="K85" s="70">
        <v>46051</v>
      </c>
      <c r="L85" s="6"/>
      <c r="M85" s="6"/>
      <c r="N85" s="6"/>
    </row>
    <row r="86" spans="1:14" ht="15.75" customHeight="1" x14ac:dyDescent="0.25">
      <c r="A86" s="1"/>
      <c r="B86" s="6"/>
      <c r="C86" s="72" t="s">
        <v>168</v>
      </c>
      <c r="D86" s="82">
        <v>5079</v>
      </c>
      <c r="E86" s="35" t="s">
        <v>89</v>
      </c>
      <c r="F86" s="70">
        <v>44455</v>
      </c>
      <c r="G86" s="74">
        <v>1E-4</v>
      </c>
      <c r="H86" s="36" t="s">
        <v>11</v>
      </c>
      <c r="I86" s="35" t="s">
        <v>150</v>
      </c>
      <c r="J86" s="70">
        <v>47023</v>
      </c>
      <c r="K86" s="70">
        <v>47023</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8" t="s">
        <v>55</v>
      </c>
      <c r="E88" s="6"/>
      <c r="F88" s="6"/>
      <c r="G88" s="6"/>
      <c r="H88" s="10"/>
      <c r="I88" s="6"/>
      <c r="J88" s="6"/>
      <c r="K88" s="6"/>
      <c r="L88" s="6"/>
      <c r="M88" s="6"/>
      <c r="N88" s="6"/>
    </row>
    <row r="89" spans="1:14" x14ac:dyDescent="0.25">
      <c r="A89" s="1"/>
      <c r="B89" s="6"/>
      <c r="C89" s="12" t="s">
        <v>21</v>
      </c>
      <c r="D89" s="101">
        <v>19566.800000000017</v>
      </c>
      <c r="E89" s="6"/>
      <c r="F89" s="6"/>
      <c r="G89" s="6"/>
      <c r="H89" s="7"/>
      <c r="I89" s="6"/>
      <c r="J89" s="6"/>
      <c r="K89" s="6"/>
      <c r="L89" s="6"/>
      <c r="M89" s="6"/>
      <c r="N89" s="6"/>
    </row>
    <row r="90" spans="1:14" x14ac:dyDescent="0.25">
      <c r="A90" s="1"/>
      <c r="B90" s="6"/>
      <c r="C90" s="12" t="s">
        <v>22</v>
      </c>
      <c r="D90" s="102">
        <f>SUM(D71:D77)+SUM(D81:D86)+D89+D91</f>
        <v>204367.93650000001</v>
      </c>
      <c r="E90" s="95"/>
      <c r="F90" s="7"/>
      <c r="G90" s="7"/>
      <c r="H90" s="6"/>
      <c r="I90" s="7"/>
      <c r="J90" s="6"/>
      <c r="K90" s="6"/>
      <c r="L90" s="6"/>
      <c r="M90" s="6"/>
      <c r="N90" s="6"/>
    </row>
    <row r="91" spans="1:14" x14ac:dyDescent="0.25">
      <c r="A91" s="1"/>
      <c r="B91" s="6"/>
      <c r="C91" s="12" t="s">
        <v>60</v>
      </c>
      <c r="D91" s="82">
        <v>60.386499999999998</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7" t="s">
        <v>102</v>
      </c>
      <c r="D93" s="33">
        <v>2021</v>
      </c>
      <c r="E93" s="33">
        <v>2022</v>
      </c>
      <c r="F93" s="33">
        <v>2023</v>
      </c>
      <c r="G93" s="33">
        <v>2024</v>
      </c>
      <c r="H93" s="33">
        <v>2025</v>
      </c>
      <c r="I93" s="33" t="s">
        <v>162</v>
      </c>
      <c r="J93" s="33" t="s">
        <v>163</v>
      </c>
      <c r="K93" s="33" t="s">
        <v>164</v>
      </c>
      <c r="L93" s="33" t="s">
        <v>46</v>
      </c>
      <c r="M93" s="6"/>
      <c r="N93" s="6"/>
    </row>
    <row r="94" spans="1:14" x14ac:dyDescent="0.25">
      <c r="A94" s="1"/>
      <c r="B94" s="6"/>
      <c r="C94" s="12" t="s">
        <v>23</v>
      </c>
      <c r="D94" s="82">
        <v>60.386499999999998</v>
      </c>
      <c r="E94" s="82">
        <v>33897.25</v>
      </c>
      <c r="F94" s="82">
        <v>39715.949999999997</v>
      </c>
      <c r="G94" s="82">
        <v>33658.699999999997</v>
      </c>
      <c r="H94" s="82">
        <v>33320.699999999997</v>
      </c>
      <c r="I94" s="82">
        <v>63714.95</v>
      </c>
      <c r="J94" s="82">
        <v>0</v>
      </c>
      <c r="K94" s="82">
        <v>0</v>
      </c>
      <c r="L94" s="29">
        <f>SUM(D94:K94)</f>
        <v>204367.93650000001</v>
      </c>
      <c r="M94" s="6"/>
      <c r="N94" s="6"/>
    </row>
    <row r="95" spans="1:14" x14ac:dyDescent="0.25">
      <c r="A95" s="1"/>
      <c r="B95" s="6"/>
      <c r="C95" s="12" t="s">
        <v>82</v>
      </c>
      <c r="D95" s="34">
        <f>IF($L$94=0,,(D94/$L$94))</f>
        <v>2.9547932534906227E-4</v>
      </c>
      <c r="E95" s="34">
        <f t="shared" ref="E95:L95" si="5">IF($L$94=0,,(E94/$L$94))</f>
        <v>0.16586383647319353</v>
      </c>
      <c r="F95" s="34">
        <f t="shared" si="5"/>
        <v>0.19433552386041728</v>
      </c>
      <c r="G95" s="34">
        <f t="shared" si="5"/>
        <v>0.16469657900567977</v>
      </c>
      <c r="H95" s="34">
        <f t="shared" si="5"/>
        <v>0.16304269921519707</v>
      </c>
      <c r="I95" s="34">
        <f t="shared" si="5"/>
        <v>0.31176588212016315</v>
      </c>
      <c r="J95" s="34">
        <f t="shared" si="5"/>
        <v>0</v>
      </c>
      <c r="K95" s="34">
        <f t="shared" si="5"/>
        <v>0</v>
      </c>
      <c r="L95" s="42">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7" t="s">
        <v>24</v>
      </c>
      <c r="D97" s="28" t="s">
        <v>55</v>
      </c>
      <c r="E97" s="28" t="s">
        <v>83</v>
      </c>
      <c r="F97" s="9"/>
      <c r="G97" s="9"/>
      <c r="H97" s="9"/>
      <c r="I97" s="9"/>
      <c r="J97" s="9"/>
      <c r="K97" s="9"/>
      <c r="L97" s="9"/>
      <c r="M97" s="9"/>
      <c r="N97" s="6"/>
    </row>
    <row r="98" spans="1:14" x14ac:dyDescent="0.25">
      <c r="A98" s="1"/>
      <c r="B98" s="6"/>
      <c r="C98" s="12" t="s">
        <v>11</v>
      </c>
      <c r="D98" s="103">
        <v>193618.18650000001</v>
      </c>
      <c r="E98" s="34">
        <f>IF($D$100=0,,(D98/$D$100))</f>
        <v>0.94740001692975939</v>
      </c>
      <c r="F98" s="6"/>
      <c r="G98" s="6"/>
      <c r="H98" s="6"/>
      <c r="I98" s="6"/>
      <c r="J98" s="6"/>
      <c r="K98" s="6"/>
      <c r="L98" s="6"/>
      <c r="M98" s="6"/>
      <c r="N98" s="6"/>
    </row>
    <row r="99" spans="1:14" x14ac:dyDescent="0.25">
      <c r="A99" s="1"/>
      <c r="B99" s="6"/>
      <c r="C99" s="12" t="s">
        <v>37</v>
      </c>
      <c r="D99" s="82">
        <v>10749.75</v>
      </c>
      <c r="E99" s="34">
        <f>IF($D$100=0,,(D99/$D$100))</f>
        <v>5.2599983070240566E-2</v>
      </c>
      <c r="F99" s="6"/>
      <c r="G99" s="6"/>
      <c r="H99" s="6"/>
      <c r="I99" s="6"/>
      <c r="J99" s="7"/>
      <c r="K99" s="6"/>
      <c r="L99" s="6"/>
      <c r="M99" s="6"/>
      <c r="N99" s="6"/>
    </row>
    <row r="100" spans="1:14" x14ac:dyDescent="0.25">
      <c r="A100" s="1"/>
      <c r="B100" s="6"/>
      <c r="C100" s="21" t="s">
        <v>46</v>
      </c>
      <c r="D100" s="94">
        <f>SUM(D98:D99)</f>
        <v>204367.93650000001</v>
      </c>
      <c r="E100" s="42">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39" t="s">
        <v>96</v>
      </c>
      <c r="D102" s="2"/>
      <c r="E102" s="2"/>
      <c r="F102" s="2"/>
      <c r="G102" s="2"/>
      <c r="H102" s="2"/>
      <c r="I102" s="2"/>
      <c r="J102" s="2"/>
      <c r="K102" s="2"/>
      <c r="L102" s="2"/>
      <c r="M102" s="2"/>
      <c r="N102" s="6"/>
    </row>
    <row r="103" spans="1:14" x14ac:dyDescent="0.25">
      <c r="A103" s="1"/>
      <c r="B103" s="6"/>
      <c r="C103" s="6"/>
      <c r="D103" s="45"/>
      <c r="E103" s="6"/>
      <c r="F103" s="6"/>
      <c r="G103" s="6"/>
      <c r="H103" s="6"/>
      <c r="I103" s="6"/>
      <c r="J103" s="6"/>
      <c r="K103" s="6"/>
      <c r="L103" s="6"/>
      <c r="M103" s="6"/>
      <c r="N103" s="6"/>
    </row>
    <row r="104" spans="1:14" ht="30" x14ac:dyDescent="0.25">
      <c r="B104" s="6"/>
      <c r="C104" s="61" t="s">
        <v>92</v>
      </c>
      <c r="D104" s="62" t="s">
        <v>86</v>
      </c>
      <c r="E104" s="28" t="s">
        <v>87</v>
      </c>
      <c r="F104" s="6"/>
      <c r="G104" s="6"/>
      <c r="H104" s="6"/>
      <c r="I104" s="6"/>
      <c r="J104" s="6"/>
      <c r="K104" s="6"/>
      <c r="L104" s="6"/>
      <c r="M104" s="6"/>
      <c r="N104" s="6"/>
    </row>
    <row r="105" spans="1:14" x14ac:dyDescent="0.25">
      <c r="B105" s="6"/>
      <c r="C105" s="48" t="s">
        <v>88</v>
      </c>
      <c r="D105" s="97">
        <f>+D20</f>
        <v>271383.54958506994</v>
      </c>
      <c r="E105" s="104">
        <v>169469.38649999999</v>
      </c>
      <c r="F105" s="6"/>
      <c r="G105" s="6"/>
      <c r="H105" s="6"/>
      <c r="I105" s="6"/>
      <c r="J105" s="6"/>
      <c r="K105" s="6"/>
      <c r="L105" s="6"/>
      <c r="M105" s="6"/>
      <c r="N105" s="6"/>
    </row>
    <row r="106" spans="1:14" x14ac:dyDescent="0.25">
      <c r="B106" s="6"/>
      <c r="C106" s="48" t="s">
        <v>89</v>
      </c>
      <c r="D106" s="97"/>
      <c r="E106" s="104">
        <v>29271.75</v>
      </c>
      <c r="F106" s="6"/>
      <c r="G106" s="6"/>
      <c r="H106" s="6"/>
      <c r="I106" s="6"/>
      <c r="J106" s="6"/>
      <c r="K106" s="6"/>
      <c r="L106" s="6"/>
      <c r="M106" s="6"/>
      <c r="N106" s="6"/>
    </row>
    <row r="107" spans="1:14" x14ac:dyDescent="0.25">
      <c r="B107" s="6"/>
      <c r="C107" s="48" t="s">
        <v>90</v>
      </c>
      <c r="D107" s="98"/>
      <c r="E107" s="104"/>
      <c r="F107" s="6"/>
      <c r="G107" s="6"/>
      <c r="H107" s="6"/>
      <c r="I107" s="6"/>
      <c r="J107" s="6"/>
      <c r="K107" s="6"/>
      <c r="L107" s="6"/>
      <c r="M107" s="6"/>
      <c r="N107" s="6"/>
    </row>
    <row r="108" spans="1:14" x14ac:dyDescent="0.25">
      <c r="B108" s="6"/>
      <c r="C108" s="47" t="s">
        <v>28</v>
      </c>
      <c r="D108" s="86"/>
      <c r="E108" s="105">
        <v>5626.8</v>
      </c>
      <c r="F108" s="6"/>
      <c r="G108" s="6"/>
      <c r="H108" s="6"/>
      <c r="I108" s="6"/>
      <c r="J108" s="6"/>
      <c r="K108" s="6"/>
      <c r="L108" s="6"/>
      <c r="M108" s="6"/>
      <c r="N108" s="6"/>
    </row>
    <row r="109" spans="1:14" x14ac:dyDescent="0.25">
      <c r="B109" s="6"/>
      <c r="C109" s="78" t="s">
        <v>46</v>
      </c>
      <c r="D109" s="79">
        <f>SUM(D105:D108)</f>
        <v>271383.54958506994</v>
      </c>
      <c r="E109" s="80">
        <f>SUM(E105:E108)</f>
        <v>204367.93649999998</v>
      </c>
      <c r="F109" s="6"/>
      <c r="G109" s="6"/>
      <c r="H109" s="7"/>
      <c r="I109" s="6"/>
      <c r="J109" s="6"/>
      <c r="K109" s="6"/>
      <c r="L109" s="6"/>
      <c r="M109" s="6"/>
      <c r="N109" s="6"/>
    </row>
    <row r="110" spans="1:14" x14ac:dyDescent="0.25">
      <c r="B110" s="6"/>
      <c r="C110" s="6"/>
      <c r="D110" s="45"/>
      <c r="E110" s="6"/>
      <c r="F110" s="6"/>
      <c r="G110" s="6"/>
      <c r="H110" s="6"/>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ht="30" x14ac:dyDescent="0.25">
      <c r="B121" s="6"/>
      <c r="C121" s="61" t="s">
        <v>93</v>
      </c>
      <c r="D121" s="62" t="s">
        <v>86</v>
      </c>
      <c r="E121" s="28" t="s">
        <v>87</v>
      </c>
      <c r="F121" s="6"/>
      <c r="G121" s="6"/>
      <c r="H121" s="6"/>
      <c r="I121" s="6"/>
      <c r="J121" s="6"/>
      <c r="K121" s="6"/>
      <c r="L121" s="6"/>
      <c r="M121" s="6"/>
      <c r="N121" s="6"/>
    </row>
    <row r="122" spans="2:14" x14ac:dyDescent="0.25">
      <c r="B122" s="6"/>
      <c r="C122" s="48" t="s">
        <v>37</v>
      </c>
      <c r="D122" s="97">
        <f>+D34</f>
        <v>121370.65729049001</v>
      </c>
      <c r="E122" s="104">
        <f>+D99</f>
        <v>10749.75</v>
      </c>
      <c r="F122" s="6"/>
      <c r="G122" s="6"/>
      <c r="H122" s="6"/>
      <c r="I122" s="6"/>
      <c r="J122" s="6"/>
      <c r="K122" s="6"/>
      <c r="L122" s="6"/>
      <c r="M122" s="6"/>
      <c r="N122" s="6"/>
    </row>
    <row r="123" spans="2:14" x14ac:dyDescent="0.25">
      <c r="B123" s="6"/>
      <c r="C123" s="48" t="s">
        <v>11</v>
      </c>
      <c r="D123" s="97">
        <f>+D35+D18</f>
        <v>150012.89229457994</v>
      </c>
      <c r="E123" s="104">
        <f>+D98</f>
        <v>193618.18650000001</v>
      </c>
      <c r="F123" s="6"/>
      <c r="G123" s="6"/>
      <c r="H123" s="6"/>
      <c r="I123" s="6"/>
      <c r="J123" s="6"/>
      <c r="K123" s="6"/>
      <c r="L123" s="6"/>
      <c r="M123" s="6"/>
      <c r="N123" s="6"/>
    </row>
    <row r="124" spans="2:14" x14ac:dyDescent="0.25">
      <c r="B124" s="6"/>
      <c r="C124" s="49" t="s">
        <v>91</v>
      </c>
      <c r="D124" s="86"/>
      <c r="E124" s="87"/>
      <c r="F124" s="6"/>
      <c r="G124" s="6"/>
      <c r="H124" s="6"/>
      <c r="I124" s="6"/>
      <c r="J124" s="6"/>
      <c r="K124" s="6"/>
      <c r="L124" s="6"/>
      <c r="M124" s="6"/>
      <c r="N124" s="6"/>
    </row>
    <row r="125" spans="2:14" x14ac:dyDescent="0.25">
      <c r="B125" s="6"/>
      <c r="C125" s="81" t="s">
        <v>46</v>
      </c>
      <c r="D125" s="88">
        <f>SUM(D122:D124)</f>
        <v>271383.54958506994</v>
      </c>
      <c r="E125" s="89">
        <f>SUM(E122:E124)</f>
        <v>204367.93650000001</v>
      </c>
      <c r="F125" s="6"/>
      <c r="G125" s="6"/>
      <c r="H125" s="6"/>
      <c r="I125" s="6"/>
      <c r="J125" s="6"/>
      <c r="K125" s="6"/>
      <c r="L125" s="6"/>
      <c r="M125" s="6"/>
      <c r="N125" s="6"/>
    </row>
    <row r="126" spans="2:14" x14ac:dyDescent="0.25">
      <c r="B126" s="6"/>
      <c r="C126" s="69"/>
      <c r="D126" s="69"/>
      <c r="E126" s="69"/>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
      <c r="D128" s="45"/>
      <c r="E128" s="6"/>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7" x14ac:dyDescent="0.25">
      <c r="A8" s="54" t="s">
        <v>29</v>
      </c>
      <c r="B8" s="65" t="s">
        <v>112</v>
      </c>
    </row>
    <row r="9" spans="1:11" ht="31.7" x14ac:dyDescent="0.25">
      <c r="A9" s="54" t="s">
        <v>24</v>
      </c>
      <c r="B9" s="65" t="s">
        <v>113</v>
      </c>
      <c r="J9" s="54"/>
      <c r="K9" s="55"/>
    </row>
    <row r="10" spans="1:11" ht="47.25" x14ac:dyDescent="0.25">
      <c r="A10" s="54" t="s">
        <v>100</v>
      </c>
      <c r="B10" s="55" t="s">
        <v>114</v>
      </c>
      <c r="J10" s="54"/>
      <c r="K10" s="55"/>
    </row>
    <row r="11" spans="1:11" x14ac:dyDescent="0.25">
      <c r="A11" s="64"/>
      <c r="B11" s="63"/>
    </row>
    <row r="12" spans="1:11" ht="31.7" x14ac:dyDescent="0.25">
      <c r="A12" s="54" t="s">
        <v>99</v>
      </c>
      <c r="B12" s="55" t="s">
        <v>115</v>
      </c>
    </row>
    <row r="13" spans="1:11" ht="15.75" x14ac:dyDescent="0.25">
      <c r="A13" s="54" t="s">
        <v>116</v>
      </c>
      <c r="B13" s="55" t="s">
        <v>117</v>
      </c>
    </row>
    <row r="14" spans="1:11" ht="15.75" x14ac:dyDescent="0.25">
      <c r="A14" s="66" t="s">
        <v>102</v>
      </c>
      <c r="B14" s="65" t="s">
        <v>118</v>
      </c>
    </row>
    <row r="15" spans="1:11" ht="31.7"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7"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xmlns:xlrd2="http://schemas.microsoft.com/office/spreadsheetml/2017/richdata2"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2F711-5AD1-487B-91E9-C45407701799}">
  <ds:schemaRef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b812923a-363a-40e5-80cb-9f5161b2a1be"/>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2021-10-11T12:33:51Z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