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0\08 Augusti\"/>
    </mc:Choice>
  </mc:AlternateContent>
  <xr:revisionPtr revIDLastSave="0" documentId="13_ncr:1_{89D5732E-80D8-4233-A385-A9A8C5E5A829}" xr6:coauthVersionLast="41" xr6:coauthVersionMax="41" xr10:uidLastSave="{00000000-0000-0000-0000-000000000000}"/>
  <bookViews>
    <workbookView xWindow="1815" yWindow="1380" windowWidth="24900" windowHeight="13605" xr2:uid="{00000000-000D-0000-FFFF-FFFF00000000}"/>
  </bookViews>
  <sheets>
    <sheet name="Template" sheetId="6" r:id="rId1"/>
    <sheet name="Glossary" sheetId="7" r:id="rId2"/>
  </sheets>
  <definedNames>
    <definedName name="_xlnm.Print_Area" localSheetId="1">Glossary!#REF!</definedName>
    <definedName name="_xlnm.Print_Area" localSheetId="0">Template!$C$2:$M$142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2" i="6" l="1"/>
  <c r="I53" i="6" l="1"/>
  <c r="L35" i="6" l="1"/>
  <c r="D30" i="6" l="1"/>
  <c r="M41" i="6" l="1"/>
  <c r="K31" i="6" l="1"/>
  <c r="E124" i="6" l="1"/>
  <c r="L34" i="6" l="1"/>
  <c r="D20" i="6" l="1"/>
  <c r="D107" i="6" s="1"/>
  <c r="D64" i="6" l="1"/>
  <c r="D54" i="6"/>
  <c r="H54" i="6"/>
  <c r="E54" i="6"/>
  <c r="F54" i="6"/>
  <c r="G54" i="6"/>
  <c r="L96" i="6"/>
  <c r="D42" i="6" l="1"/>
  <c r="M45" i="6" l="1"/>
  <c r="D46" i="6" s="1"/>
  <c r="H58" i="6" l="1"/>
  <c r="D124" i="6" l="1"/>
  <c r="E125" i="6" l="1"/>
  <c r="D125" i="6"/>
  <c r="E127" i="6" l="1"/>
  <c r="D127" i="6"/>
  <c r="E111" i="6"/>
  <c r="E30" i="6"/>
  <c r="J97" i="6"/>
  <c r="D102" i="6"/>
  <c r="E100" i="6" s="1"/>
  <c r="I54" i="6"/>
  <c r="D36" i="6"/>
  <c r="E36" i="6" s="1"/>
  <c r="L30" i="6"/>
  <c r="E46" i="6" l="1"/>
  <c r="I46" i="6"/>
  <c r="F46" i="6"/>
  <c r="G46" i="6"/>
  <c r="K46" i="6"/>
  <c r="H46" i="6"/>
  <c r="L46" i="6"/>
  <c r="J46" i="6"/>
  <c r="E42" i="6"/>
  <c r="I42" i="6"/>
  <c r="F42" i="6"/>
  <c r="J42" i="6"/>
  <c r="G42" i="6"/>
  <c r="K42" i="6"/>
  <c r="H42" i="6"/>
  <c r="D111" i="6"/>
  <c r="E23" i="6"/>
  <c r="E27" i="6"/>
  <c r="E24" i="6"/>
  <c r="L97" i="6"/>
  <c r="D97" i="6"/>
  <c r="D59" i="6"/>
  <c r="K97" i="6"/>
  <c r="E97" i="6"/>
  <c r="E29" i="6"/>
  <c r="L27" i="6"/>
  <c r="I97" i="6"/>
  <c r="G97" i="6"/>
  <c r="H59" i="6"/>
  <c r="L23" i="6"/>
  <c r="G59" i="6"/>
  <c r="L31" i="6"/>
  <c r="H97" i="6"/>
  <c r="E26" i="6"/>
  <c r="F59" i="6"/>
  <c r="E59" i="6"/>
  <c r="E28" i="6"/>
  <c r="L25" i="6"/>
  <c r="L29" i="6"/>
  <c r="E35" i="6"/>
  <c r="E102" i="6"/>
  <c r="L24" i="6"/>
  <c r="L28" i="6"/>
  <c r="E34" i="6"/>
  <c r="F97" i="6"/>
  <c r="E101" i="6"/>
  <c r="M46" i="6"/>
  <c r="L26" i="6"/>
  <c r="M42" i="6"/>
  <c r="L42" i="6"/>
  <c r="L36" i="6" l="1"/>
</calcChain>
</file>

<file path=xl/sharedStrings.xml><?xml version="1.0" encoding="utf-8"?>
<sst xmlns="http://schemas.openxmlformats.org/spreadsheetml/2006/main" count="278" uniqueCount="170">
  <si>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</si>
  <si>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</si>
  <si>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</si>
  <si>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</si>
  <si>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</si>
  <si>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</si>
  <si>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</si>
  <si>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</si>
  <si>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</si>
  <si>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</si>
  <si>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</si>
  <si>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</si>
  <si>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</si>
  <si>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</si>
  <si>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</si>
  <si>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</si>
  <si>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</si>
  <si>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</si>
  <si>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</si>
  <si>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</si>
  <si>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</si>
  <si>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</si>
  <si>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</si>
  <si>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</si>
  <si>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</si>
  <si>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</si>
  <si>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</si>
  <si>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</si>
  <si>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</si>
  <si>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</si>
  <si>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</si>
  <si>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</si>
  <si>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</si>
  <si>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</si>
  <si>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</si>
  <si>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</si>
  <si>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</si>
  <si>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</si>
  <si>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</si>
  <si>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</si>
  <si>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</si>
  <si>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</si>
  <si>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</si>
  <si>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</si>
  <si>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</si>
  <si>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</si>
  <si>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</si>
  <si>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</si>
  <si>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</si>
  <si>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</si>
  <si>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</si>
  <si>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</si>
  <si>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</si>
  <si>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</si>
  <si>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</si>
  <si>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</si>
  <si>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</si>
  <si>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</si>
  <si>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</si>
  <si>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</si>
  <si>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</si>
  <si>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</si>
  <si>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</si>
  <si>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</si>
  <si>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</si>
  <si>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</si>
  <si>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</si>
  <si>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</si>
  <si>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</si>
  <si>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</si>
  <si>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</si>
  <si>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</si>
  <si>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</si>
  <si>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</si>
  <si>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</si>
  <si>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</si>
  <si>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</si>
  <si>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</si>
  <si>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</si>
  <si>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</si>
  <si>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</si>
  <si>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</si>
  <si>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</si>
  <si>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</si>
  <si>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</si>
  <si>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</si>
  <si>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</si>
  <si>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</si>
  <si>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</si>
  <si>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</si>
  <si>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</si>
  <si>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</si>
  <si>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</si>
  <si>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</si>
  <si>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</si>
  <si>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</si>
  <si>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</si>
  <si>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</si>
  <si>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</si>
  <si>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</si>
  <si>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</si>
  <si>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</si>
  <si>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</si>
  <si>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</si>
  <si>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</si>
  <si>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</si>
  <si>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</si>
  <si>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</si>
  <si>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</si>
  <si>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</si>
  <si>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</si>
  <si>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</si>
  <si>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</si>
  <si>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</si>
  <si>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</si>
  <si>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</si>
  <si>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</si>
  <si>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</si>
  <si>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</si>
  <si>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</si>
  <si>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</si>
  <si>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</si>
  <si>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</si>
  <si>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</si>
  <si>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</si>
  <si>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</si>
  <si>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</si>
  <si>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</si>
  <si>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</si>
  <si>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</si>
  <si>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</si>
  <si>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</si>
  <si>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</si>
  <si>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</si>
  <si>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</si>
  <si>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</si>
  <si>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</si>
  <si>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</si>
  <si>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</si>
  <si>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</si>
  <si>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</si>
  <si>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</si>
  <si>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</si>
  <si>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</si>
  <si>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</si>
  <si>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</si>
  <si>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</si>
  <si>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</si>
  <si>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</si>
  <si>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</si>
  <si>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</si>
  <si>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</si>
  <si>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</si>
  <si>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</si>
  <si>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</si>
  <si>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</si>
  <si>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</si>
  <si>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</si>
  <si>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</si>
  <si>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</si>
  <si>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</si>
  <si>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</si>
  <si>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</si>
  <si>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</si>
  <si>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2028-</t>
  </si>
  <si>
    <t>2025-2029</t>
  </si>
  <si>
    <t>2035-</t>
  </si>
  <si>
    <t>2030-2034</t>
  </si>
  <si>
    <t>SE0014694659</t>
  </si>
  <si>
    <t>31/08/2020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</si>
</sst>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quot;-&quot;#,##0"/>
    <numFmt numFmtId="166" formatCode="#,##0.0000"/>
  </numFmts>
  <fonts count="24"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
      <sz val="10"/>
      <name val="Calibri"/>
      <family val="2"/>
      <scheme val="minor"/>
    </font>
    <font>
      <sz val="11"/>
      <color theme="1"/>
      <name val="Times New Roman"/>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0" fillId="0" borderId="0" xfId="0" applyNumberFormat="1"/>
    <xf numFmtId="166"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0" fontId="2" fillId="3" borderId="0" xfId="0" applyFont="1" applyFill="1" applyBorder="1" applyAlignment="1">
      <alignment horizontal="center" vertical="center"/>
    </xf>
    <xf numFmtId="3" fontId="23" fillId="0" borderId="0" xfId="0" applyNumberFormat="1" applyFont="1" applyFill="1" applyAlignment="1">
      <alignment horizontal="right" vertical="top"/>
    </xf>
    <xf numFmtId="165" fontId="0" fillId="0" borderId="0" xfId="0" applyNumberFormat="1" applyFill="1"/>
    <xf numFmtId="3" fontId="22" fillId="0" borderId="0" xfId="0" applyNumberFormat="1" applyFont="1" applyFill="1" applyBorder="1" applyAlignment="1">
      <alignment vertical="top" wrapText="1"/>
    </xf>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ro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111</xdr:row>
      <xdr:rowOff>178592</xdr:rowOff>
    </xdr:from>
    <xdr:to>
      <xdr:col>12</xdr:col>
      <xdr:colOff>511969</xdr:colOff>
      <xdr:row>120</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128</xdr:row>
      <xdr:rowOff>23819</xdr:rowOff>
    </xdr:from>
    <xdr:to>
      <xdr:col>12</xdr:col>
      <xdr:colOff>511969</xdr:colOff>
      <xdr:row>137</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2"/>
  <sheetViews>
    <sheetView showGridLines="0" tabSelected="1" zoomScale="80" zoomScaleNormal="80" zoomScaleSheetLayoutView="73" workbookViewId="0">
      <selection activeCell="O122" sqref="O122"/>
    </sheetView>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6"/>
      <c r="J6" s="106"/>
      <c r="K6" s="6"/>
      <c r="L6" s="6"/>
      <c r="M6" s="6"/>
      <c r="N6" s="6"/>
    </row>
    <row r="7" spans="1:14" x14ac:dyDescent="0.25">
      <c r="A7" s="1"/>
      <c r="B7" s="6"/>
      <c r="C7" s="18" t="s">
        <v>15</v>
      </c>
      <c r="D7" s="18" t="s">
        <v>140</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8" t="s">
        <v>169</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154</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107">
        <v>241115.96110655999</v>
      </c>
      <c r="E17" s="6"/>
      <c r="F17" s="7"/>
      <c r="G17" s="6"/>
      <c r="H17" s="6"/>
      <c r="I17" s="12" t="s">
        <v>42</v>
      </c>
      <c r="J17" s="12"/>
      <c r="K17" s="88">
        <v>411504</v>
      </c>
      <c r="L17" s="6"/>
      <c r="M17" s="6"/>
      <c r="N17" s="6"/>
    </row>
    <row r="18" spans="1:14" x14ac:dyDescent="0.25">
      <c r="A18" s="1"/>
      <c r="B18" s="6"/>
      <c r="C18" s="12" t="s">
        <v>61</v>
      </c>
      <c r="D18" s="88">
        <v>10440</v>
      </c>
      <c r="E18" s="6"/>
      <c r="F18" s="7"/>
      <c r="G18" s="6"/>
      <c r="H18" s="6"/>
      <c r="I18" s="12" t="s">
        <v>43</v>
      </c>
      <c r="J18" s="12"/>
      <c r="K18" s="88">
        <v>182006</v>
      </c>
      <c r="L18" s="6"/>
      <c r="M18" s="6"/>
      <c r="N18" s="6"/>
    </row>
    <row r="19" spans="1:14" x14ac:dyDescent="0.25">
      <c r="A19" s="1"/>
      <c r="B19" s="6"/>
      <c r="C19" s="12" t="s">
        <v>28</v>
      </c>
      <c r="D19" s="88"/>
      <c r="E19" s="6"/>
      <c r="F19" s="6"/>
      <c r="G19" s="6"/>
      <c r="H19" s="6"/>
      <c r="I19" s="12" t="s">
        <v>48</v>
      </c>
      <c r="J19" s="12"/>
      <c r="K19" s="88">
        <v>181533</v>
      </c>
      <c r="L19" s="6"/>
      <c r="M19" s="6"/>
      <c r="N19" s="6"/>
    </row>
    <row r="20" spans="1:14" x14ac:dyDescent="0.25">
      <c r="A20" s="1"/>
      <c r="B20" s="6"/>
      <c r="C20" s="21" t="s">
        <v>23</v>
      </c>
      <c r="D20" s="97">
        <f>SUM(D17:D19)</f>
        <v>251555.96110655999</v>
      </c>
      <c r="E20" s="6"/>
      <c r="F20" s="6"/>
      <c r="G20" s="6"/>
      <c r="H20" s="6"/>
      <c r="I20" s="12" t="s">
        <v>44</v>
      </c>
      <c r="J20" s="12"/>
      <c r="K20" s="88">
        <v>585940.12</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108">
        <v>179056.33941468</v>
      </c>
      <c r="E23" s="34">
        <f>IF($D$30=0,,(D23/$D$30))</f>
        <v>0.74261368409547379</v>
      </c>
      <c r="F23" s="88">
        <v>563258.93999999994</v>
      </c>
      <c r="G23" s="6"/>
      <c r="H23" s="6"/>
      <c r="I23" s="73" t="s">
        <v>65</v>
      </c>
      <c r="J23" s="73"/>
      <c r="K23" s="109">
        <v>34264.555725740101</v>
      </c>
      <c r="L23" s="34">
        <f>IF($K$31=0,,(K23/$K$31))</f>
        <v>0.14210794236364443</v>
      </c>
      <c r="M23" s="6"/>
      <c r="N23" s="6"/>
    </row>
    <row r="24" spans="1:14" x14ac:dyDescent="0.25">
      <c r="A24" s="1"/>
      <c r="B24" s="6"/>
      <c r="C24" s="26" t="s">
        <v>31</v>
      </c>
      <c r="D24" s="108">
        <v>62060.06235588</v>
      </c>
      <c r="E24" s="34">
        <f t="shared" ref="E24:E30" si="0">IF($D$30=0,,(D24/$D$30))</f>
        <v>0.2573863159045261</v>
      </c>
      <c r="F24" s="88">
        <v>662964.02</v>
      </c>
      <c r="G24" s="6"/>
      <c r="H24" s="6"/>
      <c r="I24" s="73" t="s">
        <v>63</v>
      </c>
      <c r="J24" s="73"/>
      <c r="K24" s="109">
        <v>21946.332897869994</v>
      </c>
      <c r="L24" s="34">
        <f t="shared" ref="L24:L31" si="1">IF($K$31=0,,(K24/$K$31))</f>
        <v>9.10196599514351E-2</v>
      </c>
      <c r="M24" s="6"/>
      <c r="N24" s="6"/>
    </row>
    <row r="25" spans="1:14" x14ac:dyDescent="0.25">
      <c r="A25" s="1"/>
      <c r="B25" s="6"/>
      <c r="C25" s="26" t="s">
        <v>32</v>
      </c>
      <c r="D25" s="101" t="s">
        <v>159</v>
      </c>
      <c r="E25" s="34">
        <v>0</v>
      </c>
      <c r="F25" s="74"/>
      <c r="G25" s="6"/>
      <c r="H25" s="6"/>
      <c r="I25" s="73" t="s">
        <v>64</v>
      </c>
      <c r="J25" s="73"/>
      <c r="K25" s="109">
        <v>8978.8890920999966</v>
      </c>
      <c r="L25" s="34">
        <f t="shared" si="1"/>
        <v>3.7238815054332401E-2</v>
      </c>
      <c r="M25" s="6"/>
      <c r="N25" s="6"/>
    </row>
    <row r="26" spans="1:14" x14ac:dyDescent="0.25">
      <c r="A26" s="1"/>
      <c r="B26" s="6"/>
      <c r="C26" s="26" t="s">
        <v>62</v>
      </c>
      <c r="D26" s="88"/>
      <c r="E26" s="34">
        <f t="shared" si="0"/>
        <v>0</v>
      </c>
      <c r="F26" s="74"/>
      <c r="G26" s="6"/>
      <c r="H26" s="6"/>
      <c r="I26" s="73" t="s">
        <v>56</v>
      </c>
      <c r="J26" s="73"/>
      <c r="K26" s="109">
        <v>27233.78184710001</v>
      </c>
      <c r="L26" s="34">
        <f t="shared" si="1"/>
        <v>0.11294869053750618</v>
      </c>
      <c r="M26" s="6"/>
      <c r="N26" s="6"/>
    </row>
    <row r="27" spans="1:14" x14ac:dyDescent="0.25">
      <c r="A27" s="1"/>
      <c r="B27" s="6"/>
      <c r="C27" s="26" t="s">
        <v>33</v>
      </c>
      <c r="D27" s="88"/>
      <c r="E27" s="34">
        <f t="shared" si="0"/>
        <v>0</v>
      </c>
      <c r="F27" s="74"/>
      <c r="G27" s="6"/>
      <c r="H27" s="6"/>
      <c r="I27" s="73" t="s">
        <v>57</v>
      </c>
      <c r="J27" s="73"/>
      <c r="K27" s="109">
        <v>57238.407131210093</v>
      </c>
      <c r="L27" s="34">
        <f t="shared" si="1"/>
        <v>0.23738910630259241</v>
      </c>
      <c r="M27" s="6"/>
      <c r="N27" s="6"/>
    </row>
    <row r="28" spans="1:14" x14ac:dyDescent="0.25">
      <c r="A28" s="1"/>
      <c r="B28" s="6"/>
      <c r="C28" s="26" t="s">
        <v>34</v>
      </c>
      <c r="D28" s="88"/>
      <c r="E28" s="34">
        <f t="shared" si="0"/>
        <v>0</v>
      </c>
      <c r="F28" s="74"/>
      <c r="G28" s="6"/>
      <c r="H28" s="6"/>
      <c r="I28" s="73" t="s">
        <v>58</v>
      </c>
      <c r="J28" s="73"/>
      <c r="K28" s="109">
        <v>36333.345680630009</v>
      </c>
      <c r="L28" s="34">
        <f t="shared" si="1"/>
        <v>0.15068798892911414</v>
      </c>
      <c r="M28" s="6"/>
      <c r="N28" s="6"/>
    </row>
    <row r="29" spans="1:14" x14ac:dyDescent="0.25">
      <c r="A29" s="1"/>
      <c r="B29" s="6"/>
      <c r="C29" s="26" t="s">
        <v>35</v>
      </c>
      <c r="D29" s="88"/>
      <c r="E29" s="34">
        <f t="shared" si="0"/>
        <v>0</v>
      </c>
      <c r="F29" s="74"/>
      <c r="G29" s="6"/>
      <c r="H29" s="6"/>
      <c r="I29" s="73" t="s">
        <v>59</v>
      </c>
      <c r="J29" s="73"/>
      <c r="K29" s="109">
        <v>55121.089395909985</v>
      </c>
      <c r="L29" s="34">
        <f t="shared" si="1"/>
        <v>0.22860779686137533</v>
      </c>
      <c r="M29" s="6"/>
      <c r="N29" s="6"/>
    </row>
    <row r="30" spans="1:14" x14ac:dyDescent="0.25">
      <c r="A30" s="1"/>
      <c r="B30" s="6"/>
      <c r="C30" s="25" t="s">
        <v>46</v>
      </c>
      <c r="D30" s="97">
        <f>SUM(D23:D29)</f>
        <v>241116.40177056001</v>
      </c>
      <c r="E30" s="42">
        <f t="shared" si="0"/>
        <v>1</v>
      </c>
      <c r="F30" s="6"/>
      <c r="G30" s="6"/>
      <c r="H30" s="6"/>
      <c r="I30" s="30" t="s">
        <v>40</v>
      </c>
      <c r="J30" s="30"/>
      <c r="K30" s="103">
        <v>0</v>
      </c>
      <c r="L30" s="34">
        <f t="shared" si="1"/>
        <v>0</v>
      </c>
      <c r="M30" s="6"/>
      <c r="N30" s="6"/>
    </row>
    <row r="31" spans="1:14" x14ac:dyDescent="0.25">
      <c r="A31" s="1"/>
      <c r="B31" s="6"/>
      <c r="C31" s="6"/>
      <c r="D31" s="6"/>
      <c r="E31" s="6"/>
      <c r="F31" s="6"/>
      <c r="G31" s="6"/>
      <c r="H31" s="6"/>
      <c r="I31" s="31" t="s">
        <v>46</v>
      </c>
      <c r="J31" s="32"/>
      <c r="K31" s="91">
        <f>SUM(K23:K30)</f>
        <v>241116.40177056019</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8">
        <v>122807.42915167</v>
      </c>
      <c r="E34" s="34">
        <f>IF($D$36=0,,(D34/$D$36))</f>
        <v>0.50932832843400033</v>
      </c>
      <c r="F34" s="6"/>
      <c r="G34" s="6"/>
      <c r="H34" s="6"/>
      <c r="I34" s="12" t="s">
        <v>38</v>
      </c>
      <c r="J34" s="12"/>
      <c r="K34" s="88">
        <v>130471.26668746</v>
      </c>
      <c r="L34" s="89">
        <f>IF($K$36=0,,(K34/$K$36))</f>
        <v>0.54111418459684169</v>
      </c>
      <c r="M34" s="7"/>
      <c r="N34" s="6"/>
    </row>
    <row r="35" spans="1:16" x14ac:dyDescent="0.25">
      <c r="A35" s="1"/>
      <c r="B35" s="6"/>
      <c r="C35" s="26" t="s">
        <v>11</v>
      </c>
      <c r="D35" s="88">
        <v>118309.00261888999</v>
      </c>
      <c r="E35" s="34">
        <f>IF($D$36=0,,(D35/$D$36))</f>
        <v>0.49067167156599972</v>
      </c>
      <c r="F35" s="6"/>
      <c r="G35" s="6"/>
      <c r="H35" s="6"/>
      <c r="I35" s="30" t="s">
        <v>39</v>
      </c>
      <c r="J35" s="30"/>
      <c r="K35" s="88">
        <v>110644.69441909999</v>
      </c>
      <c r="L35" s="89">
        <f>IF($K$36=0,,(K35/$K$36))</f>
        <v>0.45888581540315831</v>
      </c>
      <c r="M35" s="6"/>
      <c r="N35" s="6"/>
    </row>
    <row r="36" spans="1:16" x14ac:dyDescent="0.25">
      <c r="A36" s="1"/>
      <c r="B36" s="6"/>
      <c r="C36" s="25" t="s">
        <v>46</v>
      </c>
      <c r="D36" s="99">
        <f>SUM(D34:D35)</f>
        <v>241116.43177055998</v>
      </c>
      <c r="E36" s="42">
        <f>IF($D$36=0,,(D36/$D$36))</f>
        <v>1</v>
      </c>
      <c r="F36" s="6"/>
      <c r="G36" s="6"/>
      <c r="H36" s="6"/>
      <c r="I36" s="31" t="s">
        <v>46</v>
      </c>
      <c r="J36" s="32"/>
      <c r="K36" s="99">
        <v>241115.96110655999</v>
      </c>
      <c r="L36" s="42">
        <f>IF($K$36=0,,(K36/$K$36))</f>
        <v>1</v>
      </c>
      <c r="M36" s="6"/>
      <c r="N36" s="6"/>
    </row>
    <row r="37" spans="1:16" x14ac:dyDescent="0.25">
      <c r="A37" s="1"/>
      <c r="B37" s="6"/>
      <c r="C37" s="6"/>
      <c r="D37" s="6"/>
      <c r="E37" s="6"/>
      <c r="F37" s="6"/>
      <c r="G37" s="6"/>
      <c r="H37" s="6"/>
      <c r="I37" s="6"/>
      <c r="J37" s="6"/>
      <c r="K37" s="7" t="s">
        <v>159</v>
      </c>
      <c r="L37" s="6"/>
      <c r="M37" s="6"/>
      <c r="N37" s="6"/>
    </row>
    <row r="38" spans="1:16" x14ac:dyDescent="0.25">
      <c r="A38" s="1"/>
      <c r="B38" s="6"/>
      <c r="C38" s="27" t="s">
        <v>103</v>
      </c>
      <c r="D38" s="96">
        <v>6.916666666666667</v>
      </c>
      <c r="E38" s="6"/>
      <c r="F38" s="6"/>
      <c r="G38" s="6"/>
      <c r="H38" s="6"/>
      <c r="I38" s="6"/>
      <c r="J38" s="6"/>
      <c r="K38" s="7"/>
      <c r="L38" s="6"/>
      <c r="M38" s="7" t="s">
        <v>159</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48715.4029301673</v>
      </c>
      <c r="E41" s="88">
        <v>45328.463961246402</v>
      </c>
      <c r="F41" s="88">
        <v>41342.897435191495</v>
      </c>
      <c r="G41" s="88">
        <v>36640.420727619006</v>
      </c>
      <c r="H41" s="88">
        <v>30232.210412275999</v>
      </c>
      <c r="I41" s="88">
        <v>22220.738931216401</v>
      </c>
      <c r="J41" s="88">
        <v>13296.8553872878</v>
      </c>
      <c r="K41" s="88">
        <v>3338.971321555603</v>
      </c>
      <c r="L41" s="88">
        <v>0</v>
      </c>
      <c r="M41" s="97">
        <f>SUM(D41:L41)</f>
        <v>241115.96110656002</v>
      </c>
      <c r="N41" s="6" t="s">
        <v>159</v>
      </c>
    </row>
    <row r="42" spans="1:16" x14ac:dyDescent="0.25">
      <c r="A42" s="1"/>
      <c r="B42" s="6"/>
      <c r="C42" s="73" t="s">
        <v>80</v>
      </c>
      <c r="D42" s="34">
        <f>IF($M$41=0,,(D41/$M$41))</f>
        <v>0.20204138584022552</v>
      </c>
      <c r="E42" s="34">
        <f t="shared" ref="E42:M42" si="2">IF($M$41=0,,(E41/$M$41))</f>
        <v>0.18799445608336857</v>
      </c>
      <c r="F42" s="34">
        <f t="shared" si="2"/>
        <v>0.17146478916391689</v>
      </c>
      <c r="G42" s="34">
        <f t="shared" si="2"/>
        <v>0.15196182185312052</v>
      </c>
      <c r="H42" s="34">
        <f t="shared" si="2"/>
        <v>0.12538452565948141</v>
      </c>
      <c r="I42" s="34">
        <f t="shared" si="2"/>
        <v>9.2157892945942538E-2</v>
      </c>
      <c r="J42" s="34">
        <f t="shared" si="2"/>
        <v>5.5147138854948388E-2</v>
      </c>
      <c r="K42" s="34">
        <f t="shared" si="2"/>
        <v>1.3847989598996149E-2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2020</v>
      </c>
      <c r="E44" s="28">
        <v>2021</v>
      </c>
      <c r="F44" s="28">
        <v>2022</v>
      </c>
      <c r="G44" s="28">
        <v>2023</v>
      </c>
      <c r="H44" s="28">
        <v>2024</v>
      </c>
      <c r="I44" s="28">
        <v>2025</v>
      </c>
      <c r="J44" s="28">
        <v>2026</v>
      </c>
      <c r="K44" s="28">
        <v>2027</v>
      </c>
      <c r="L44" s="28" t="s">
        <v>164</v>
      </c>
      <c r="M44" s="28" t="s">
        <v>46</v>
      </c>
      <c r="N44" s="6"/>
    </row>
    <row r="45" spans="1:16" x14ac:dyDescent="0.25">
      <c r="A45" s="1"/>
      <c r="B45" s="6"/>
      <c r="C45" s="12" t="s">
        <v>54</v>
      </c>
      <c r="D45" s="88">
        <v>104844.65239583039</v>
      </c>
      <c r="E45" s="88">
        <v>53213.094814620024</v>
      </c>
      <c r="F45" s="88">
        <v>53674.569240190089</v>
      </c>
      <c r="G45" s="88">
        <v>19635.815367549985</v>
      </c>
      <c r="H45" s="88">
        <v>6379.5131984800046</v>
      </c>
      <c r="I45" s="88">
        <v>2763.2144875900003</v>
      </c>
      <c r="J45" s="88">
        <v>296.99365399999999</v>
      </c>
      <c r="K45" s="88">
        <v>145.13710800000001</v>
      </c>
      <c r="L45" s="88">
        <v>162.97084029999999</v>
      </c>
      <c r="M45" s="97">
        <f>SUM(D45:L45)</f>
        <v>241115.96110656048</v>
      </c>
      <c r="N45" s="6"/>
    </row>
    <row r="46" spans="1:16" x14ac:dyDescent="0.25">
      <c r="A46" s="1"/>
      <c r="B46" s="6"/>
      <c r="C46" s="12" t="s">
        <v>80</v>
      </c>
      <c r="D46" s="34">
        <f>IF($M$45=0,,(D45/$M$45))</f>
        <v>0.43483082544458601</v>
      </c>
      <c r="E46" s="34">
        <f t="shared" ref="E46:L46" si="3">IF($M$45=0,,(E45/$M$45))</f>
        <v>0.22069503225919854</v>
      </c>
      <c r="F46" s="34">
        <f t="shared" si="3"/>
        <v>0.22260894299099832</v>
      </c>
      <c r="G46" s="34">
        <f t="shared" si="3"/>
        <v>8.1437227454519256E-2</v>
      </c>
      <c r="H46" s="34">
        <f t="shared" si="3"/>
        <v>2.6458278287353185E-2</v>
      </c>
      <c r="I46" s="34">
        <f t="shared" si="3"/>
        <v>1.1460106062280987E-2</v>
      </c>
      <c r="J46" s="34">
        <f t="shared" si="3"/>
        <v>1.2317461384016156E-3</v>
      </c>
      <c r="K46" s="34">
        <f t="shared" si="3"/>
        <v>6.0193903105343197E-4</v>
      </c>
      <c r="L46" s="34">
        <f t="shared" si="3"/>
        <v>6.7590233160871296E-4</v>
      </c>
      <c r="M46" s="42">
        <f>IF($M$41=0,,(M45/$M$41))</f>
        <v>1.000000000000002</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0" t="s">
        <v>159</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36489.605267569998</v>
      </c>
      <c r="E53" s="88">
        <v>34563.21320611002</v>
      </c>
      <c r="F53" s="88">
        <v>32267.462714060031</v>
      </c>
      <c r="G53" s="88">
        <v>43981.189130559964</v>
      </c>
      <c r="H53" s="88">
        <v>93815.011452259932</v>
      </c>
      <c r="I53" s="91">
        <f>SUM(D53:H53)</f>
        <v>241116.48177055994</v>
      </c>
      <c r="J53" s="7"/>
      <c r="K53" s="6"/>
      <c r="L53" s="6"/>
      <c r="M53" s="6"/>
      <c r="N53" s="6"/>
    </row>
    <row r="54" spans="1:14" x14ac:dyDescent="0.25">
      <c r="A54" s="1"/>
      <c r="B54" s="6"/>
      <c r="C54" s="73" t="s">
        <v>80</v>
      </c>
      <c r="D54" s="34">
        <f>IF($I$53=0,,(D53/$I$53))</f>
        <v>0.1513360057330819</v>
      </c>
      <c r="E54" s="34">
        <f t="shared" ref="E54:I54" si="4">IF($I$53=0,,(E53/$I$53))</f>
        <v>0.14334653920091392</v>
      </c>
      <c r="F54" s="34">
        <f t="shared" si="4"/>
        <v>0.1338252054654849</v>
      </c>
      <c r="G54" s="34">
        <f t="shared" si="4"/>
        <v>0.18240639879778645</v>
      </c>
      <c r="H54" s="34">
        <f t="shared" si="4"/>
        <v>0.38908585080273284</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155</v>
      </c>
      <c r="D57" s="33" t="s">
        <v>73</v>
      </c>
      <c r="E57" s="33" t="s">
        <v>12</v>
      </c>
      <c r="F57" s="33" t="s">
        <v>84</v>
      </c>
      <c r="G57" s="33" t="s">
        <v>85</v>
      </c>
      <c r="H57" s="33" t="s">
        <v>46</v>
      </c>
      <c r="I57" s="6"/>
      <c r="J57" s="6"/>
      <c r="K57" s="6"/>
      <c r="L57" s="6"/>
      <c r="M57" s="6"/>
      <c r="N57" s="6"/>
    </row>
    <row r="58" spans="1:14" x14ac:dyDescent="0.25">
      <c r="A58" s="1"/>
      <c r="B58" s="6"/>
      <c r="C58" s="12" t="s">
        <v>54</v>
      </c>
      <c r="D58" s="88">
        <v>9.7598105400000001</v>
      </c>
      <c r="E58" s="23">
        <v>0</v>
      </c>
      <c r="F58" s="23">
        <v>0</v>
      </c>
      <c r="G58" s="23">
        <v>0</v>
      </c>
      <c r="H58" s="29">
        <f>SUM(D58:G58)</f>
        <v>9.7598105400000001</v>
      </c>
      <c r="I58" s="6"/>
      <c r="J58" s="6"/>
      <c r="K58" s="6"/>
      <c r="L58" s="6"/>
      <c r="M58" s="6"/>
      <c r="N58" s="6"/>
    </row>
    <row r="59" spans="1:14" x14ac:dyDescent="0.25">
      <c r="A59" s="1"/>
      <c r="B59" s="6"/>
      <c r="C59" s="12" t="s">
        <v>81</v>
      </c>
      <c r="D59" s="43">
        <f>IF($M$41=0,,(D58/$M$41))</f>
        <v>4.0477662678194496E-5</v>
      </c>
      <c r="E59" s="43">
        <f>IF($M$41=0,,(E58/$M$41))</f>
        <v>0</v>
      </c>
      <c r="F59" s="43">
        <f>IF($M$41=0,,(F58/$M$41))</f>
        <v>0</v>
      </c>
      <c r="G59" s="43">
        <f>IF($M$41=0,,(G58/$M$41))</f>
        <v>0</v>
      </c>
      <c r="H59" s="44">
        <f>IF($M$41=0,,(H58/$M$41))</f>
        <v>4.0477662678194496E-5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10">
        <f>D20/D92-1</f>
        <v>0.3038311207165747</v>
      </c>
      <c r="E64" s="77"/>
      <c r="F64" s="6"/>
      <c r="G64" s="6"/>
      <c r="H64" s="6"/>
      <c r="I64" s="6"/>
      <c r="J64" s="6"/>
      <c r="K64" s="6"/>
      <c r="L64" s="6"/>
      <c r="M64" s="6"/>
      <c r="N64" s="6"/>
    </row>
    <row r="65" spans="1:14" x14ac:dyDescent="0.25">
      <c r="A65" s="1"/>
      <c r="B65" s="6"/>
      <c r="C65" s="73" t="s">
        <v>101</v>
      </c>
      <c r="D65" s="111">
        <v>0.57599999999999996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8354.9999999899992</v>
      </c>
      <c r="E71" s="70">
        <v>43921</v>
      </c>
      <c r="F71" s="75">
        <v>3.2500000000000001E-2</v>
      </c>
      <c r="G71" s="36" t="s">
        <v>11</v>
      </c>
      <c r="H71" s="35" t="s">
        <v>151</v>
      </c>
      <c r="I71" s="70">
        <v>44090</v>
      </c>
      <c r="J71" s="70">
        <v>44090</v>
      </c>
      <c r="K71" s="6"/>
      <c r="L71" s="6"/>
      <c r="M71" s="6"/>
      <c r="N71" s="6"/>
    </row>
    <row r="72" spans="1:14" x14ac:dyDescent="0.25">
      <c r="A72" s="1"/>
      <c r="B72" s="6"/>
      <c r="C72" s="87" t="s">
        <v>147</v>
      </c>
      <c r="D72" s="103">
        <v>18810</v>
      </c>
      <c r="E72" s="84">
        <v>43475</v>
      </c>
      <c r="F72" s="85">
        <v>1.7500000000000002E-2</v>
      </c>
      <c r="G72" s="86" t="s">
        <v>11</v>
      </c>
      <c r="H72" s="83" t="s">
        <v>151</v>
      </c>
      <c r="I72" s="84">
        <v>44454</v>
      </c>
      <c r="J72" s="84">
        <v>44454</v>
      </c>
      <c r="K72" s="6"/>
      <c r="L72" s="6"/>
      <c r="M72" s="6"/>
      <c r="N72" s="6"/>
    </row>
    <row r="73" spans="1:14" x14ac:dyDescent="0.25">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25">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25">
      <c r="A75" s="1"/>
      <c r="B75" s="6"/>
      <c r="C75" s="72" t="s">
        <v>158</v>
      </c>
      <c r="D75" s="88">
        <v>18655</v>
      </c>
      <c r="E75" s="70">
        <v>43916</v>
      </c>
      <c r="F75" s="75">
        <v>1.4999999999999999E-2</v>
      </c>
      <c r="G75" s="36" t="s">
        <v>11</v>
      </c>
      <c r="H75" s="35" t="s">
        <v>151</v>
      </c>
      <c r="I75" s="70">
        <v>45553</v>
      </c>
      <c r="J75" s="70">
        <v>45553</v>
      </c>
      <c r="K75" s="6"/>
      <c r="L75" s="6"/>
      <c r="M75" s="6"/>
      <c r="N75" s="6"/>
    </row>
    <row r="76" spans="1:14" x14ac:dyDescent="0.25">
      <c r="A76" s="1"/>
      <c r="B76" s="6"/>
      <c r="C76" s="72" t="s">
        <v>161</v>
      </c>
      <c r="D76" s="88">
        <v>20957</v>
      </c>
      <c r="E76" s="70">
        <v>43921</v>
      </c>
      <c r="F76" s="75">
        <v>1.2500000000000001E-2</v>
      </c>
      <c r="G76" s="36" t="s">
        <v>11</v>
      </c>
      <c r="H76" s="35" t="s">
        <v>151</v>
      </c>
      <c r="I76" s="70">
        <v>45917</v>
      </c>
      <c r="J76" s="70">
        <v>45917</v>
      </c>
      <c r="K76" s="6"/>
      <c r="L76" s="6"/>
      <c r="M76" s="6"/>
      <c r="N76" s="6"/>
    </row>
    <row r="77" spans="1:14" x14ac:dyDescent="0.25">
      <c r="A77" s="1"/>
      <c r="B77" s="6"/>
      <c r="C77" s="72" t="s">
        <v>163</v>
      </c>
      <c r="D77" s="88">
        <v>16850</v>
      </c>
      <c r="E77" s="70">
        <v>43917</v>
      </c>
      <c r="F77" s="75">
        <v>1.4999999999999999E-2</v>
      </c>
      <c r="G77" s="36" t="s">
        <v>11</v>
      </c>
      <c r="H77" s="35" t="s">
        <v>151</v>
      </c>
      <c r="I77" s="70">
        <v>46281</v>
      </c>
      <c r="J77" s="70">
        <v>46281</v>
      </c>
      <c r="K77" s="6"/>
      <c r="L77" s="6"/>
      <c r="M77" s="6"/>
      <c r="N77" s="6"/>
    </row>
    <row r="78" spans="1:14" x14ac:dyDescent="0.25">
      <c r="A78" s="1"/>
      <c r="B78" s="6"/>
      <c r="C78" s="72" t="s">
        <v>168</v>
      </c>
      <c r="D78" s="88">
        <v>3400</v>
      </c>
      <c r="E78" s="70">
        <v>44068</v>
      </c>
      <c r="F78" s="75">
        <v>0.01</v>
      </c>
      <c r="G78" s="36" t="s">
        <v>11</v>
      </c>
      <c r="H78" s="35" t="s">
        <v>151</v>
      </c>
      <c r="I78" s="70">
        <v>46645</v>
      </c>
      <c r="J78" s="70">
        <v>46645</v>
      </c>
      <c r="K78" s="6"/>
      <c r="L78" s="6"/>
      <c r="M78" s="6"/>
      <c r="N78" s="6"/>
    </row>
    <row r="79" spans="1:14" x14ac:dyDescent="0.25">
      <c r="A79" s="1"/>
      <c r="B79" s="6"/>
      <c r="C79" s="9"/>
      <c r="D79" s="11"/>
      <c r="E79" s="11"/>
      <c r="F79" s="11"/>
      <c r="G79" s="11"/>
      <c r="H79" s="11"/>
      <c r="I79" s="11"/>
      <c r="J79" s="6"/>
      <c r="K79" s="6"/>
      <c r="L79" s="6"/>
      <c r="M79" s="6"/>
      <c r="N79" s="6"/>
    </row>
    <row r="80" spans="1:14" x14ac:dyDescent="0.25">
      <c r="A80" s="1"/>
      <c r="B80" s="6"/>
      <c r="C80" s="27" t="s">
        <v>20</v>
      </c>
      <c r="D80" s="38"/>
      <c r="E80" s="38"/>
      <c r="F80" s="38"/>
      <c r="G80" s="38"/>
      <c r="H80" s="38"/>
      <c r="I80" s="38"/>
      <c r="J80" s="24"/>
      <c r="K80" s="24"/>
      <c r="L80" s="6"/>
      <c r="M80" s="6"/>
      <c r="N80" s="6"/>
    </row>
    <row r="81" spans="1:14" ht="30" x14ac:dyDescent="0.25">
      <c r="A81" s="1"/>
      <c r="B81" s="6"/>
      <c r="C81" s="27" t="s">
        <v>4</v>
      </c>
      <c r="D81" s="28" t="s">
        <v>55</v>
      </c>
      <c r="E81" s="28" t="s">
        <v>19</v>
      </c>
      <c r="F81" s="28" t="s">
        <v>17</v>
      </c>
      <c r="G81" s="37" t="s">
        <v>18</v>
      </c>
      <c r="H81" s="28" t="s">
        <v>24</v>
      </c>
      <c r="I81" s="28" t="s">
        <v>106</v>
      </c>
      <c r="J81" s="28" t="s">
        <v>105</v>
      </c>
      <c r="K81" s="28" t="s">
        <v>104</v>
      </c>
      <c r="L81" s="6"/>
      <c r="M81" s="6"/>
      <c r="N81" s="6"/>
    </row>
    <row r="82" spans="1:14" x14ac:dyDescent="0.25">
      <c r="A82" s="1"/>
      <c r="B82" s="6"/>
      <c r="C82" s="71" t="s">
        <v>159</v>
      </c>
      <c r="D82" s="88" t="s">
        <v>159</v>
      </c>
      <c r="E82" s="35" t="s">
        <v>159</v>
      </c>
      <c r="F82" s="70" t="s">
        <v>159</v>
      </c>
      <c r="G82" s="75" t="s">
        <v>159</v>
      </c>
      <c r="H82" s="36" t="s">
        <v>159</v>
      </c>
      <c r="I82" s="35" t="s">
        <v>159</v>
      </c>
      <c r="J82" s="70" t="s">
        <v>159</v>
      </c>
      <c r="K82" s="70" t="s">
        <v>159</v>
      </c>
      <c r="L82" s="6"/>
      <c r="M82" s="6"/>
      <c r="N82" s="6"/>
    </row>
    <row r="83" spans="1:14" x14ac:dyDescent="0.25">
      <c r="A83" s="1"/>
      <c r="B83" s="6"/>
      <c r="C83" s="72" t="s">
        <v>149</v>
      </c>
      <c r="D83" s="88">
        <v>4436.75</v>
      </c>
      <c r="E83" s="35" t="s">
        <v>89</v>
      </c>
      <c r="F83" s="70">
        <v>41709</v>
      </c>
      <c r="G83" s="75">
        <v>1.4999999999999999E-2</v>
      </c>
      <c r="H83" s="36" t="s">
        <v>11</v>
      </c>
      <c r="I83" s="35" t="s">
        <v>151</v>
      </c>
      <c r="J83" s="70">
        <v>44273</v>
      </c>
      <c r="K83" s="70">
        <v>44273</v>
      </c>
      <c r="L83" s="6"/>
      <c r="M83" s="6"/>
      <c r="N83" s="6"/>
    </row>
    <row r="84" spans="1:14" x14ac:dyDescent="0.25">
      <c r="A84" s="1"/>
      <c r="B84" s="6"/>
      <c r="C84" s="73" t="s">
        <v>150</v>
      </c>
      <c r="D84" s="88">
        <v>4635.5</v>
      </c>
      <c r="E84" s="35" t="s">
        <v>89</v>
      </c>
      <c r="F84" s="70">
        <v>42110</v>
      </c>
      <c r="G84" s="75">
        <v>2.5000000000000001E-3</v>
      </c>
      <c r="H84" s="36" t="s">
        <v>11</v>
      </c>
      <c r="I84" s="35" t="s">
        <v>151</v>
      </c>
      <c r="J84" s="70">
        <v>44673</v>
      </c>
      <c r="K84" s="70">
        <v>44673</v>
      </c>
      <c r="L84" s="6"/>
      <c r="M84" s="6"/>
      <c r="N84" s="6"/>
    </row>
    <row r="85" spans="1:14" x14ac:dyDescent="0.25">
      <c r="A85" s="1"/>
      <c r="B85" s="6"/>
      <c r="C85" s="73" t="s">
        <v>152</v>
      </c>
      <c r="D85" s="88">
        <v>4632.5</v>
      </c>
      <c r="E85" s="35" t="s">
        <v>89</v>
      </c>
      <c r="F85" s="70">
        <v>42465</v>
      </c>
      <c r="G85" s="75">
        <v>2.5000000000000001E-3</v>
      </c>
      <c r="H85" s="36" t="s">
        <v>11</v>
      </c>
      <c r="I85" s="35" t="s">
        <v>153</v>
      </c>
      <c r="J85" s="70">
        <v>45028</v>
      </c>
      <c r="K85" s="70">
        <v>45028</v>
      </c>
      <c r="L85" s="6"/>
      <c r="M85" s="6"/>
      <c r="N85" s="6"/>
    </row>
    <row r="86" spans="1:14" x14ac:dyDescent="0.25">
      <c r="A86" s="1"/>
      <c r="B86" s="6"/>
      <c r="C86" s="73" t="s">
        <v>157</v>
      </c>
      <c r="D86" s="88">
        <v>4768.5</v>
      </c>
      <c r="E86" s="35" t="s">
        <v>89</v>
      </c>
      <c r="F86" s="70">
        <v>42801</v>
      </c>
      <c r="G86" s="75">
        <v>3.7499999999999999E-3</v>
      </c>
      <c r="H86" s="36" t="s">
        <v>11</v>
      </c>
      <c r="I86" s="35" t="s">
        <v>153</v>
      </c>
      <c r="J86" s="70">
        <v>45365</v>
      </c>
      <c r="K86" s="70">
        <v>45365</v>
      </c>
      <c r="L86" s="6"/>
      <c r="M86" s="6"/>
      <c r="N86" s="6"/>
    </row>
    <row r="87" spans="1:14" x14ac:dyDescent="0.25">
      <c r="A87" s="1"/>
      <c r="B87" s="6"/>
      <c r="C87" s="73" t="s">
        <v>160</v>
      </c>
      <c r="D87" s="88">
        <v>5032</v>
      </c>
      <c r="E87" s="35" t="s">
        <v>89</v>
      </c>
      <c r="F87" s="70">
        <v>43179</v>
      </c>
      <c r="G87" s="75">
        <v>6.2500000000000003E-3</v>
      </c>
      <c r="H87" s="36" t="s">
        <v>11</v>
      </c>
      <c r="I87" s="35" t="s">
        <v>153</v>
      </c>
      <c r="J87" s="70">
        <v>45743</v>
      </c>
      <c r="K87" s="70">
        <v>45743</v>
      </c>
      <c r="L87" s="6"/>
      <c r="M87" s="6"/>
      <c r="N87" s="6"/>
    </row>
    <row r="88" spans="1:14" ht="15.75" customHeight="1" x14ac:dyDescent="0.25">
      <c r="A88" s="1"/>
      <c r="B88" s="6"/>
      <c r="C88" s="73" t="s">
        <v>162</v>
      </c>
      <c r="D88" s="88">
        <v>5124.25</v>
      </c>
      <c r="E88" s="35" t="s">
        <v>89</v>
      </c>
      <c r="F88" s="70">
        <v>43487</v>
      </c>
      <c r="G88" s="75">
        <v>6.2500000000000003E-3</v>
      </c>
      <c r="H88" s="36" t="s">
        <v>11</v>
      </c>
      <c r="I88" s="35" t="s">
        <v>153</v>
      </c>
      <c r="J88" s="70">
        <v>46051</v>
      </c>
      <c r="K88" s="70">
        <v>46051</v>
      </c>
      <c r="L88" s="6"/>
      <c r="M88" s="6"/>
      <c r="N88" s="6"/>
    </row>
    <row r="89" spans="1:14" x14ac:dyDescent="0.25">
      <c r="A89" s="1"/>
      <c r="B89" s="6"/>
      <c r="C89" s="6"/>
      <c r="D89" s="6"/>
      <c r="E89" s="6"/>
      <c r="F89" s="6"/>
      <c r="G89" s="6"/>
      <c r="H89" s="10"/>
      <c r="I89" s="6"/>
      <c r="J89" s="6"/>
      <c r="K89" s="6"/>
      <c r="L89" s="6"/>
      <c r="M89" s="6"/>
      <c r="N89" s="6"/>
    </row>
    <row r="90" spans="1:14" x14ac:dyDescent="0.25">
      <c r="A90" s="1"/>
      <c r="B90" s="6"/>
      <c r="C90" s="22"/>
      <c r="D90" s="28" t="s">
        <v>55</v>
      </c>
      <c r="E90" s="6"/>
      <c r="F90" s="6"/>
      <c r="G90" s="6"/>
      <c r="H90" s="10"/>
      <c r="I90" s="6"/>
      <c r="J90" s="6"/>
      <c r="K90" s="6"/>
      <c r="L90" s="6"/>
      <c r="M90" s="6"/>
      <c r="N90" s="6"/>
    </row>
    <row r="91" spans="1:14" x14ac:dyDescent="0.25">
      <c r="A91" s="1"/>
      <c r="B91" s="6"/>
      <c r="C91" s="12" t="s">
        <v>21</v>
      </c>
      <c r="D91" s="112">
        <v>19102.5</v>
      </c>
      <c r="E91" s="6"/>
      <c r="F91" s="6"/>
      <c r="G91" s="6"/>
      <c r="H91" s="7"/>
      <c r="I91" s="6"/>
      <c r="J91" s="6"/>
      <c r="K91" s="6"/>
      <c r="L91" s="6"/>
      <c r="M91" s="6"/>
      <c r="N91" s="6"/>
    </row>
    <row r="92" spans="1:14" x14ac:dyDescent="0.25">
      <c r="A92" s="1"/>
      <c r="B92" s="6"/>
      <c r="C92" s="12" t="s">
        <v>22</v>
      </c>
      <c r="D92" s="113">
        <f>SUM(D71:D78)+SUM(D82:D88)+D91+D93</f>
        <v>192935.99999998999</v>
      </c>
      <c r="E92" s="102"/>
      <c r="F92" s="7"/>
      <c r="G92" s="7"/>
      <c r="H92" s="6"/>
      <c r="I92" s="7"/>
      <c r="J92" s="6"/>
      <c r="K92" s="6"/>
      <c r="L92" s="6"/>
      <c r="M92" s="6"/>
      <c r="N92" s="6"/>
    </row>
    <row r="93" spans="1:14" x14ac:dyDescent="0.25">
      <c r="A93" s="1"/>
      <c r="B93" s="6"/>
      <c r="C93" s="12" t="s">
        <v>60</v>
      </c>
      <c r="D93" s="88">
        <v>0</v>
      </c>
      <c r="E93" s="6"/>
      <c r="F93" s="6"/>
      <c r="G93" s="6"/>
      <c r="H93" s="6"/>
      <c r="I93" s="6"/>
      <c r="J93" s="6"/>
      <c r="K93" s="6"/>
      <c r="L93" s="6"/>
      <c r="M93" s="6"/>
      <c r="N93" s="6"/>
    </row>
    <row r="94" spans="1:14" x14ac:dyDescent="0.25">
      <c r="A94" s="1"/>
      <c r="B94" s="6"/>
      <c r="C94" s="6"/>
      <c r="D94" s="6"/>
      <c r="E94" s="6"/>
      <c r="F94" s="6"/>
      <c r="G94" s="6"/>
      <c r="H94" s="6"/>
      <c r="I94" s="6"/>
      <c r="J94" s="6"/>
      <c r="K94" s="6"/>
      <c r="L94" s="6"/>
      <c r="M94" s="6"/>
      <c r="N94" s="6"/>
    </row>
    <row r="95" spans="1:14" x14ac:dyDescent="0.25">
      <c r="A95" s="1"/>
      <c r="B95" s="6"/>
      <c r="C95" s="27" t="s">
        <v>102</v>
      </c>
      <c r="D95" s="33">
        <v>2020</v>
      </c>
      <c r="E95" s="33">
        <v>2021</v>
      </c>
      <c r="F95" s="33">
        <v>2022</v>
      </c>
      <c r="G95" s="33">
        <v>2023</v>
      </c>
      <c r="H95" s="33">
        <v>2024</v>
      </c>
      <c r="I95" s="33" t="s">
        <v>165</v>
      </c>
      <c r="J95" s="33" t="s">
        <v>167</v>
      </c>
      <c r="K95" s="33" t="s">
        <v>166</v>
      </c>
      <c r="L95" s="33" t="s">
        <v>46</v>
      </c>
      <c r="M95" s="6"/>
      <c r="N95" s="6"/>
    </row>
    <row r="96" spans="1:14" x14ac:dyDescent="0.25">
      <c r="A96" s="1"/>
      <c r="B96" s="6"/>
      <c r="C96" s="12" t="s">
        <v>23</v>
      </c>
      <c r="D96" s="88">
        <v>8748.1999999899999</v>
      </c>
      <c r="E96" s="88">
        <v>24089.25</v>
      </c>
      <c r="F96" s="88">
        <v>35197.25</v>
      </c>
      <c r="G96" s="88">
        <v>39715.94999999999</v>
      </c>
      <c r="H96" s="88">
        <v>26958.7</v>
      </c>
      <c r="I96" s="88">
        <v>58026.65</v>
      </c>
      <c r="J96" s="88">
        <v>200</v>
      </c>
      <c r="K96" s="88">
        <v>0</v>
      </c>
      <c r="L96" s="29">
        <f>SUM(D96:K96)</f>
        <v>192935.99999998999</v>
      </c>
      <c r="M96" s="6"/>
      <c r="N96" s="6"/>
    </row>
    <row r="97" spans="1:14" x14ac:dyDescent="0.25">
      <c r="A97" s="1"/>
      <c r="B97" s="6"/>
      <c r="C97" s="12" t="s">
        <v>82</v>
      </c>
      <c r="D97" s="34">
        <f>IF($L$96=0,,(D96/$L$96))</f>
        <v>4.534249699377231E-2</v>
      </c>
      <c r="E97" s="34">
        <f t="shared" ref="E97:L97" si="5">IF($L$96=0,,(E96/$L$96))</f>
        <v>0.12485616992163852</v>
      </c>
      <c r="F97" s="34">
        <f t="shared" si="5"/>
        <v>0.18242966579592107</v>
      </c>
      <c r="G97" s="34">
        <f t="shared" si="5"/>
        <v>0.20585038562011262</v>
      </c>
      <c r="H97" s="34">
        <f t="shared" si="5"/>
        <v>0.13972871833147468</v>
      </c>
      <c r="I97" s="34">
        <f t="shared" si="5"/>
        <v>0.30075595015965406</v>
      </c>
      <c r="J97" s="34">
        <f t="shared" si="5"/>
        <v>1.0366131774267652E-3</v>
      </c>
      <c r="K97" s="34">
        <f t="shared" si="5"/>
        <v>0</v>
      </c>
      <c r="L97" s="42">
        <f t="shared" si="5"/>
        <v>1</v>
      </c>
      <c r="M97" s="6"/>
      <c r="N97" s="6"/>
    </row>
    <row r="98" spans="1:14" x14ac:dyDescent="0.25">
      <c r="A98" s="1"/>
      <c r="B98" s="6"/>
      <c r="C98" s="6"/>
      <c r="D98" s="6"/>
      <c r="E98" s="6"/>
      <c r="F98" s="6"/>
      <c r="G98" s="6"/>
      <c r="H98" s="6"/>
      <c r="I98" s="6"/>
      <c r="J98" s="6"/>
      <c r="K98" s="6"/>
      <c r="L98" s="6"/>
      <c r="M98" s="6"/>
      <c r="N98" s="6"/>
    </row>
    <row r="99" spans="1:14" x14ac:dyDescent="0.25">
      <c r="A99" s="1"/>
      <c r="B99" s="6"/>
      <c r="C99" s="27" t="s">
        <v>24</v>
      </c>
      <c r="D99" s="28" t="s">
        <v>55</v>
      </c>
      <c r="E99" s="28" t="s">
        <v>83</v>
      </c>
      <c r="F99" s="9"/>
      <c r="G99" s="9"/>
      <c r="H99" s="9"/>
      <c r="I99" s="9"/>
      <c r="J99" s="9"/>
      <c r="K99" s="9"/>
      <c r="L99" s="9"/>
      <c r="M99" s="9"/>
      <c r="N99" s="6"/>
    </row>
    <row r="100" spans="1:14" x14ac:dyDescent="0.25">
      <c r="A100" s="1"/>
      <c r="B100" s="6"/>
      <c r="C100" s="12" t="s">
        <v>11</v>
      </c>
      <c r="D100" s="114">
        <v>182743.74999998999</v>
      </c>
      <c r="E100" s="34">
        <f>IF($D$102=0,,(D100/$D$102))</f>
        <v>0.94717289671186022</v>
      </c>
      <c r="F100" s="6"/>
      <c r="G100" s="6"/>
      <c r="H100" s="6"/>
      <c r="I100" s="6"/>
      <c r="J100" s="6"/>
      <c r="K100" s="6"/>
      <c r="L100" s="6"/>
      <c r="M100" s="6"/>
      <c r="N100" s="6"/>
    </row>
    <row r="101" spans="1:14" x14ac:dyDescent="0.25">
      <c r="A101" s="1"/>
      <c r="B101" s="6"/>
      <c r="C101" s="12" t="s">
        <v>37</v>
      </c>
      <c r="D101" s="88">
        <v>10192.25</v>
      </c>
      <c r="E101" s="34">
        <f>IF($D$102=0,,(D101/$D$102))</f>
        <v>5.2827103288139741E-2</v>
      </c>
      <c r="F101" s="6"/>
      <c r="G101" s="6"/>
      <c r="H101" s="6"/>
      <c r="I101" s="6"/>
      <c r="J101" s="7"/>
      <c r="K101" s="6"/>
      <c r="L101" s="6"/>
      <c r="M101" s="6"/>
      <c r="N101" s="6"/>
    </row>
    <row r="102" spans="1:14" x14ac:dyDescent="0.25">
      <c r="A102" s="1"/>
      <c r="B102" s="6"/>
      <c r="C102" s="21" t="s">
        <v>46</v>
      </c>
      <c r="D102" s="100">
        <f>SUM(D100:D101)</f>
        <v>192935.99999998999</v>
      </c>
      <c r="E102" s="42">
        <f>IF($D$102=0,,(D102/$D$102))</f>
        <v>1</v>
      </c>
      <c r="F102" s="6"/>
      <c r="G102" s="6"/>
      <c r="H102" s="6"/>
      <c r="I102" s="6"/>
      <c r="J102" s="6"/>
      <c r="K102" s="6"/>
      <c r="L102" s="6"/>
      <c r="M102" s="6"/>
      <c r="N102" s="6"/>
    </row>
    <row r="103" spans="1:14" x14ac:dyDescent="0.25">
      <c r="A103" s="1"/>
      <c r="B103" s="6"/>
      <c r="C103" s="6"/>
      <c r="D103" s="6"/>
      <c r="E103" s="6"/>
      <c r="F103" s="6"/>
      <c r="G103" s="6"/>
      <c r="H103" s="6"/>
      <c r="I103" s="6"/>
      <c r="J103" s="6"/>
      <c r="K103" s="6"/>
      <c r="L103" s="6"/>
      <c r="M103" s="6"/>
      <c r="N103" s="6"/>
    </row>
    <row r="104" spans="1:14" ht="18.75" x14ac:dyDescent="0.3">
      <c r="A104" s="1"/>
      <c r="B104" s="6"/>
      <c r="C104" s="39" t="s">
        <v>96</v>
      </c>
      <c r="D104" s="2"/>
      <c r="E104" s="2"/>
      <c r="F104" s="2"/>
      <c r="G104" s="2"/>
      <c r="H104" s="2"/>
      <c r="I104" s="2"/>
      <c r="J104" s="2"/>
      <c r="K104" s="2"/>
      <c r="L104" s="2"/>
      <c r="M104" s="2"/>
      <c r="N104" s="6"/>
    </row>
    <row r="105" spans="1:14" x14ac:dyDescent="0.25">
      <c r="A105" s="1"/>
      <c r="B105" s="6"/>
      <c r="C105" s="6"/>
      <c r="D105" s="45"/>
      <c r="E105" s="6"/>
      <c r="F105" s="6"/>
      <c r="G105" s="6"/>
      <c r="H105" s="6"/>
      <c r="I105" s="6"/>
      <c r="J105" s="6"/>
      <c r="K105" s="6"/>
      <c r="L105" s="6"/>
      <c r="M105" s="6"/>
      <c r="N105" s="6"/>
    </row>
    <row r="106" spans="1:14" ht="30" x14ac:dyDescent="0.25">
      <c r="B106" s="6"/>
      <c r="C106" s="61" t="s">
        <v>92</v>
      </c>
      <c r="D106" s="62" t="s">
        <v>86</v>
      </c>
      <c r="E106" s="28" t="s">
        <v>87</v>
      </c>
      <c r="F106" s="6"/>
      <c r="G106" s="6"/>
      <c r="H106" s="6"/>
      <c r="I106" s="6"/>
      <c r="J106" s="6"/>
      <c r="K106" s="6"/>
      <c r="L106" s="6"/>
      <c r="M106" s="6"/>
      <c r="N106" s="6"/>
    </row>
    <row r="107" spans="1:14" x14ac:dyDescent="0.25">
      <c r="B107" s="6"/>
      <c r="C107" s="48" t="s">
        <v>88</v>
      </c>
      <c r="D107" s="104">
        <f>+D20</f>
        <v>251555.96110655999</v>
      </c>
      <c r="E107" s="115">
        <v>158343.99999998999</v>
      </c>
      <c r="F107" s="6"/>
      <c r="G107" s="6"/>
      <c r="H107" s="6"/>
      <c r="I107" s="6"/>
      <c r="J107" s="6"/>
      <c r="K107" s="6"/>
      <c r="L107" s="6"/>
      <c r="M107" s="6"/>
      <c r="N107" s="6"/>
    </row>
    <row r="108" spans="1:14" x14ac:dyDescent="0.25">
      <c r="B108" s="6"/>
      <c r="C108" s="48" t="s">
        <v>89</v>
      </c>
      <c r="D108" s="104"/>
      <c r="E108" s="115">
        <v>28722.7</v>
      </c>
      <c r="F108" s="6"/>
      <c r="G108" s="6"/>
      <c r="H108" s="6"/>
      <c r="I108" s="6"/>
      <c r="J108" s="6"/>
      <c r="K108" s="6"/>
      <c r="L108" s="6"/>
      <c r="M108" s="6"/>
      <c r="N108" s="6"/>
    </row>
    <row r="109" spans="1:14" x14ac:dyDescent="0.25">
      <c r="B109" s="6"/>
      <c r="C109" s="48" t="s">
        <v>90</v>
      </c>
      <c r="D109" s="105"/>
      <c r="E109" s="115"/>
      <c r="F109" s="6"/>
      <c r="G109" s="6"/>
      <c r="H109" s="6"/>
      <c r="I109" s="6"/>
      <c r="J109" s="6"/>
      <c r="K109" s="6"/>
      <c r="L109" s="6"/>
      <c r="M109" s="6"/>
      <c r="N109" s="6"/>
    </row>
    <row r="110" spans="1:14" x14ac:dyDescent="0.25">
      <c r="B110" s="6"/>
      <c r="C110" s="47" t="s">
        <v>28</v>
      </c>
      <c r="D110" s="92"/>
      <c r="E110" s="116">
        <v>5869.3</v>
      </c>
      <c r="F110" s="6"/>
      <c r="G110" s="6"/>
      <c r="H110" s="6"/>
      <c r="I110" s="6"/>
      <c r="J110" s="6"/>
      <c r="K110" s="6"/>
      <c r="L110" s="6"/>
      <c r="M110" s="6"/>
      <c r="N110" s="6"/>
    </row>
    <row r="111" spans="1:14" x14ac:dyDescent="0.25">
      <c r="B111" s="6"/>
      <c r="C111" s="79" t="s">
        <v>46</v>
      </c>
      <c r="D111" s="80">
        <f>SUM(D107:D110)</f>
        <v>251555.96110655999</v>
      </c>
      <c r="E111" s="81">
        <f>SUM(E107:E110)</f>
        <v>192935.99999998999</v>
      </c>
      <c r="F111" s="6"/>
      <c r="G111" s="6"/>
      <c r="H111" s="7"/>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x14ac:dyDescent="0.25">
      <c r="B122" s="6"/>
      <c r="C122" s="6"/>
      <c r="D122" s="45"/>
      <c r="E122" s="6"/>
      <c r="F122" s="6"/>
      <c r="G122" s="6"/>
      <c r="H122" s="6"/>
      <c r="I122" s="6"/>
      <c r="J122" s="6"/>
      <c r="K122" s="6"/>
      <c r="L122" s="6"/>
      <c r="M122" s="6"/>
      <c r="N122" s="6"/>
    </row>
    <row r="123" spans="2:14" ht="30" x14ac:dyDescent="0.25">
      <c r="B123" s="6"/>
      <c r="C123" s="61" t="s">
        <v>93</v>
      </c>
      <c r="D123" s="62" t="s">
        <v>86</v>
      </c>
      <c r="E123" s="28" t="s">
        <v>87</v>
      </c>
      <c r="F123" s="6"/>
      <c r="G123" s="6"/>
      <c r="H123" s="6"/>
      <c r="I123" s="6"/>
      <c r="J123" s="6"/>
      <c r="K123" s="6"/>
      <c r="L123" s="6"/>
      <c r="M123" s="6"/>
      <c r="N123" s="6"/>
    </row>
    <row r="124" spans="2:14" x14ac:dyDescent="0.25">
      <c r="B124" s="6"/>
      <c r="C124" s="48" t="s">
        <v>37</v>
      </c>
      <c r="D124" s="104">
        <f>+D34</f>
        <v>122807.42915167</v>
      </c>
      <c r="E124" s="115">
        <f>+D101</f>
        <v>10192.25</v>
      </c>
      <c r="F124" s="6"/>
      <c r="G124" s="6"/>
      <c r="H124" s="6"/>
      <c r="I124" s="6"/>
      <c r="J124" s="6"/>
      <c r="K124" s="6"/>
      <c r="L124" s="6"/>
      <c r="M124" s="6"/>
      <c r="N124" s="6"/>
    </row>
    <row r="125" spans="2:14" x14ac:dyDescent="0.25">
      <c r="B125" s="6"/>
      <c r="C125" s="48" t="s">
        <v>11</v>
      </c>
      <c r="D125" s="104">
        <f>+D35+D18</f>
        <v>128749.00261888999</v>
      </c>
      <c r="E125" s="115">
        <f>+D100</f>
        <v>182743.74999998999</v>
      </c>
      <c r="F125" s="6"/>
      <c r="G125" s="6"/>
      <c r="H125" s="6"/>
      <c r="I125" s="6"/>
      <c r="J125" s="6"/>
      <c r="K125" s="6"/>
      <c r="L125" s="6"/>
      <c r="M125" s="6"/>
      <c r="N125" s="6"/>
    </row>
    <row r="126" spans="2:14" x14ac:dyDescent="0.25">
      <c r="B126" s="6"/>
      <c r="C126" s="49" t="s">
        <v>91</v>
      </c>
      <c r="D126" s="92"/>
      <c r="E126" s="93"/>
      <c r="F126" s="6"/>
      <c r="G126" s="6"/>
      <c r="H126" s="6"/>
      <c r="I126" s="6"/>
      <c r="J126" s="6"/>
      <c r="K126" s="6"/>
      <c r="L126" s="6"/>
      <c r="M126" s="6"/>
      <c r="N126" s="6"/>
    </row>
    <row r="127" spans="2:14" x14ac:dyDescent="0.25">
      <c r="B127" s="6"/>
      <c r="C127" s="82" t="s">
        <v>46</v>
      </c>
      <c r="D127" s="94">
        <f>SUM(D124:D126)</f>
        <v>251556.43177055998</v>
      </c>
      <c r="E127" s="95">
        <f>SUM(E124:E126)</f>
        <v>192935.99999998999</v>
      </c>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9"/>
      <c r="D129" s="69"/>
      <c r="E129" s="69"/>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45"/>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row r="142" spans="2:14" x14ac:dyDescent="0.25">
      <c r="B142" s="6"/>
      <c r="C142" s="6"/>
      <c r="D142" s="6"/>
      <c r="E142" s="6"/>
      <c r="F142" s="6"/>
      <c r="G142" s="6"/>
      <c r="H142" s="6"/>
      <c r="I142" s="6"/>
      <c r="J142" s="6"/>
      <c r="K142" s="6"/>
      <c r="L142" s="6"/>
      <c r="M142" s="6"/>
      <c r="N142"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3"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Welwert Mårten</cp:lastModifiedBy>
  <cp:lastPrinted>2019-08-28T13:01:18Z</cp:lastPrinted>
  <dcterms:created xsi:type="dcterms:W3CDTF">2012-02-01T12:08:15Z</dcterms:created>
  <dcterms:modified xsi:type="dcterms:W3CDTF">2020-09-15T08:39:00Z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