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9720" windowHeight="11955" activeTab="1"/>
  </bookViews>
  <sheets>
    <sheet name="Cover Pool " sheetId="1" r:id="rId1"/>
    <sheet name="Covered Bonds" sheetId="2" r:id="rId2"/>
  </sheets>
  <calcPr calcId="145621"/>
</workbook>
</file>

<file path=xl/calcChain.xml><?xml version="1.0" encoding="utf-8"?>
<calcChain xmlns="http://schemas.openxmlformats.org/spreadsheetml/2006/main">
  <c r="B72" i="2" l="1"/>
  <c r="B73" i="2"/>
  <c r="B74" i="2"/>
  <c r="B69" i="2"/>
  <c r="B79" i="2"/>
  <c r="F63" i="2"/>
  <c r="B71" i="2"/>
  <c r="B70" i="2"/>
  <c r="F36" i="2"/>
  <c r="F30" i="2"/>
  <c r="B75" i="2" l="1"/>
  <c r="F41" i="2"/>
  <c r="F65" i="2" s="1"/>
  <c r="B80" i="2"/>
  <c r="B81" i="2" s="1"/>
  <c r="C82" i="1"/>
  <c r="C81" i="1"/>
  <c r="C64" i="1"/>
  <c r="C63" i="1"/>
  <c r="C59" i="1"/>
  <c r="C58" i="1"/>
  <c r="C57" i="1"/>
  <c r="C45" i="1"/>
  <c r="C43" i="1"/>
  <c r="C42" i="1"/>
  <c r="C41" i="1"/>
  <c r="C40" i="1"/>
  <c r="C39" i="1"/>
  <c r="C38" i="1"/>
  <c r="C26" i="1"/>
  <c r="C25" i="1"/>
  <c r="C24" i="1"/>
  <c r="C93" i="1" l="1"/>
  <c r="C92" i="1"/>
  <c r="B46" i="1" l="1"/>
  <c r="B9" i="1" l="1"/>
  <c r="C60" i="1" l="1"/>
  <c r="B94" i="1" l="1"/>
  <c r="B73" i="1"/>
  <c r="B74" i="1"/>
  <c r="B75" i="1"/>
  <c r="B76" i="1"/>
  <c r="B72" i="1"/>
  <c r="B50" i="1"/>
  <c r="B51" i="1"/>
  <c r="B52" i="1"/>
  <c r="B53" i="1"/>
  <c r="C65" i="1" l="1"/>
  <c r="B60" i="1"/>
  <c r="C94" i="1"/>
  <c r="C27" i="1"/>
  <c r="B27" i="1"/>
  <c r="B65" i="1" l="1"/>
  <c r="B83" i="1" l="1"/>
  <c r="C83" i="1" l="1"/>
  <c r="B78" i="1" l="1"/>
  <c r="C77" i="1" s="1"/>
  <c r="C78" i="1" l="1"/>
  <c r="C54" i="1"/>
  <c r="B49" i="1"/>
  <c r="B54" i="1"/>
  <c r="C46" i="1" s="1"/>
</calcChain>
</file>

<file path=xl/sharedStrings.xml><?xml version="1.0" encoding="utf-8"?>
<sst xmlns="http://schemas.openxmlformats.org/spreadsheetml/2006/main" count="330" uniqueCount="239">
  <si>
    <t>Total</t>
  </si>
  <si>
    <t>FX risk</t>
  </si>
  <si>
    <t>Overview</t>
  </si>
  <si>
    <t>Collateral: Private homes only in Sweden</t>
  </si>
  <si>
    <t>Single-family homes:</t>
  </si>
  <si>
    <t>Tenant-owned apartments:</t>
  </si>
  <si>
    <t xml:space="preserve">0-10%     </t>
  </si>
  <si>
    <t>11-20%  </t>
  </si>
  <si>
    <t xml:space="preserve">21-30%   </t>
  </si>
  <si>
    <t>31-40%   </t>
  </si>
  <si>
    <t>41-50%   </t>
  </si>
  <si>
    <t>51-60%  </t>
  </si>
  <si>
    <t>61-70%   </t>
  </si>
  <si>
    <t>0-40%     </t>
  </si>
  <si>
    <t>41-50%     </t>
  </si>
  <si>
    <t>51-60%   </t>
  </si>
  <si>
    <t>61-70%    </t>
  </si>
  <si>
    <t xml:space="preserve">Swedish covered bonds AAA/Aaa: </t>
  </si>
  <si>
    <t>Swedish government bonds:</t>
  </si>
  <si>
    <t xml:space="preserve">Number of loans: </t>
  </si>
  <si>
    <t xml:space="preserve">Number of borrowers: </t>
  </si>
  <si>
    <t xml:space="preserve">Number of properties: </t>
  </si>
  <si>
    <t xml:space="preserve">Average loan size: </t>
  </si>
  <si>
    <t>Floating:                        </t>
  </si>
  <si>
    <t>Total:                     </t>
  </si>
  <si>
    <t>Southern Sweden: </t>
  </si>
  <si>
    <t>West of Sweden:  </t>
  </si>
  <si>
    <t>Stockholm:         </t>
  </si>
  <si>
    <t xml:space="preserve">Middle of Sweden:   </t>
  </si>
  <si>
    <t>Northern Sweden:   </t>
  </si>
  <si>
    <t>Outside Sweden:      </t>
  </si>
  <si>
    <t xml:space="preserve">Monthly: </t>
  </si>
  <si>
    <t xml:space="preserve">Quarterly: </t>
  </si>
  <si>
    <t xml:space="preserve">No prior ranks: </t>
  </si>
  <si>
    <t>Prior ranks:</t>
  </si>
  <si>
    <t>Impaired loans: None</t>
  </si>
  <si>
    <t>Dynamic pool: Yes</t>
  </si>
  <si>
    <t>0-30 days:</t>
  </si>
  <si>
    <t>30-60 days:</t>
  </si>
  <si>
    <t>Total:</t>
  </si>
  <si>
    <t>4)</t>
  </si>
  <si>
    <t>1) OC is calculated with nominal values and excludes accrued interest rates. Debt securities in issue in other currencies than SEK are translated into SEK with the swap rate. Debt securities in issue include repurchase agreements. From June 1, 2012 the separate deposit account is excluded in the calculation.</t>
  </si>
  <si>
    <t>3) LTV-distribution of cover pool is obtained by distributing the total principal balance to the exact priority order of the individual mortgage deeds. If the principal balance should exceed 75% of market value over time, only the part of the principal balance above 75% will be excluded from the cover pool.</t>
  </si>
  <si>
    <t>4) This information will be published from January, 2013.</t>
  </si>
  <si>
    <t xml:space="preserve">Fixed 2 - 5 yrs:              </t>
  </si>
  <si>
    <t>Fixed 5 years and more:</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</si>
  <si>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</si>
  <si>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</si>
  <si>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r>
      <t>Amortisation: %</t>
    </r>
    <r>
      <rPr>
        <vertAlign val="superscript"/>
        <sz val="11"/>
        <color theme="1"/>
        <rFont val="Calibri"/>
        <family val="2"/>
        <scheme val="minor"/>
      </rPr>
      <t xml:space="preserve"> 4)</t>
    </r>
  </si>
  <si>
    <r>
      <t>Interest only: %</t>
    </r>
    <r>
      <rPr>
        <vertAlign val="superscript"/>
        <sz val="11"/>
        <color theme="1"/>
        <rFont val="Calibri"/>
        <family val="2"/>
        <scheme val="minor"/>
      </rPr>
      <t xml:space="preserve"> 4)</t>
    </r>
  </si>
  <si>
    <t>Stress test, 20% price drop in the market value of the loan portfolio</t>
  </si>
  <si>
    <t>LTV after stress test</t>
  </si>
  <si>
    <t>Covered Bond Data</t>
  </si>
  <si>
    <t>Issuer and controll</t>
  </si>
  <si>
    <t>Issuer:</t>
  </si>
  <si>
    <t>Länsförsäkringar Hypotek AB</t>
  </si>
  <si>
    <t>Parent company</t>
  </si>
  <si>
    <t>Länsförsäkringar Bank AB</t>
  </si>
  <si>
    <t xml:space="preserve">Controlling authority: </t>
  </si>
  <si>
    <t>Finansinspektionen</t>
  </si>
  <si>
    <t>Long Rating</t>
  </si>
  <si>
    <t>S&amp;P</t>
  </si>
  <si>
    <t>Moody's</t>
  </si>
  <si>
    <t>CRD-compliant</t>
  </si>
  <si>
    <t>Covered bond</t>
  </si>
  <si>
    <t>AAA/stable</t>
  </si>
  <si>
    <t>Aaa/stable</t>
  </si>
  <si>
    <t>Yes</t>
  </si>
  <si>
    <t>Owner</t>
  </si>
  <si>
    <t>A/stable</t>
  </si>
  <si>
    <t>A2/negativ</t>
  </si>
  <si>
    <t>Covered Bonds</t>
  </si>
  <si>
    <t>Domestic benchmark covered bonds</t>
  </si>
  <si>
    <t>Loan</t>
  </si>
  <si>
    <t>Isin</t>
  </si>
  <si>
    <t>Currency</t>
  </si>
  <si>
    <t>Opening date</t>
  </si>
  <si>
    <t>Maturity</t>
  </si>
  <si>
    <t>Nom (MSEK)</t>
  </si>
  <si>
    <t>Coupon</t>
  </si>
  <si>
    <t>LFH 505</t>
  </si>
  <si>
    <t>SE0002058941</t>
  </si>
  <si>
    <t>SEK</t>
  </si>
  <si>
    <t>18/09/2013</t>
  </si>
  <si>
    <t>LFH 506</t>
  </si>
  <si>
    <t>SE0002058958</t>
  </si>
  <si>
    <t>05/05/2014</t>
  </si>
  <si>
    <t>LFH 508</t>
  </si>
  <si>
    <t>SE0003361179</t>
  </si>
  <si>
    <t>15/03/2016</t>
  </si>
  <si>
    <t>LFH 507</t>
  </si>
  <si>
    <t>SE0002058966</t>
  </si>
  <si>
    <t>21/06/2017</t>
  </si>
  <si>
    <t>EMTN</t>
  </si>
  <si>
    <t>LFH CHF 130408</t>
  </si>
  <si>
    <t>CHO037056162</t>
  </si>
  <si>
    <t>CHF</t>
  </si>
  <si>
    <t>18/01/2008</t>
  </si>
  <si>
    <t>08/04/2013</t>
  </si>
  <si>
    <t>LFH 1013</t>
  </si>
  <si>
    <t>XSO637812313</t>
  </si>
  <si>
    <t>EUR</t>
  </si>
  <si>
    <t>08/06/2011</t>
  </si>
  <si>
    <t>16/06/2014</t>
  </si>
  <si>
    <t>LFH 1014</t>
  </si>
  <si>
    <t>CHO136119192</t>
  </si>
  <si>
    <t>12/08/2011</t>
  </si>
  <si>
    <t>12/09/2014</t>
  </si>
  <si>
    <t>float</t>
  </si>
  <si>
    <t>LFH 1011</t>
  </si>
  <si>
    <t>XSO496605295</t>
  </si>
  <si>
    <t>16/03/2010</t>
  </si>
  <si>
    <t>23/03/2015</t>
  </si>
  <si>
    <t>LFH 1012</t>
  </si>
  <si>
    <t>CHO111692858</t>
  </si>
  <si>
    <t>24/03/2010</t>
  </si>
  <si>
    <t>21/07/2015</t>
  </si>
  <si>
    <t>25/06/2012</t>
  </si>
  <si>
    <t>LFH CHF 180504</t>
  </si>
  <si>
    <t>CHO044814611</t>
  </si>
  <si>
    <t>04/05/2018</t>
  </si>
  <si>
    <t>MTN</t>
  </si>
  <si>
    <t>LFH 342</t>
  </si>
  <si>
    <t>SE0003621002</t>
  </si>
  <si>
    <t>15/11/2010</t>
  </si>
  <si>
    <t>19/11/2012</t>
  </si>
  <si>
    <t>LFH 343</t>
  </si>
  <si>
    <t>SE0003784362</t>
  </si>
  <si>
    <t>01/02/2011</t>
  </si>
  <si>
    <t>04/02/2013</t>
  </si>
  <si>
    <t>LFH 345</t>
  </si>
  <si>
    <t>SE0003857671</t>
  </si>
  <si>
    <t>10/03/2011</t>
  </si>
  <si>
    <t>18/03/2013</t>
  </si>
  <si>
    <t>LFH 346</t>
  </si>
  <si>
    <t>SE0003963677</t>
  </si>
  <si>
    <t>12/05/2011</t>
  </si>
  <si>
    <t>17/05/2013</t>
  </si>
  <si>
    <t>LFH 344</t>
  </si>
  <si>
    <t>SE0003787050</t>
  </si>
  <si>
    <t>02/02/2011</t>
  </si>
  <si>
    <t>09/08/2013</t>
  </si>
  <si>
    <t>LFH 350</t>
  </si>
  <si>
    <t>SE0004269272</t>
  </si>
  <si>
    <t>11/10/2011</t>
  </si>
  <si>
    <t>17/10/2013</t>
  </si>
  <si>
    <t>LFH 351</t>
  </si>
  <si>
    <t>SE0004444388</t>
  </si>
  <si>
    <t>20/01/2012</t>
  </si>
  <si>
    <t>27/01/2014</t>
  </si>
  <si>
    <t>LFH 354</t>
  </si>
  <si>
    <t>SE0004453322</t>
  </si>
  <si>
    <t>08/02/2012</t>
  </si>
  <si>
    <t>14/02/2014</t>
  </si>
  <si>
    <t>LFH352</t>
  </si>
  <si>
    <t>SE0004444396</t>
  </si>
  <si>
    <t>26/01/2015</t>
  </si>
  <si>
    <t>LFH 355</t>
  </si>
  <si>
    <t>SE0004490605</t>
  </si>
  <si>
    <t>22/02/2012</t>
  </si>
  <si>
    <t>02/03/2015</t>
  </si>
  <si>
    <t>LFH 347</t>
  </si>
  <si>
    <t>SE0003988724</t>
  </si>
  <si>
    <t>18/05/2015</t>
  </si>
  <si>
    <t>LFH 348</t>
  </si>
  <si>
    <t>SE0004051738</t>
  </si>
  <si>
    <t>20/06/2011</t>
  </si>
  <si>
    <t>29/06/2015</t>
  </si>
  <si>
    <t>LFH 340</t>
  </si>
  <si>
    <t>SE0003550227</t>
  </si>
  <si>
    <t>16/09/2010</t>
  </si>
  <si>
    <t>21/09/2015</t>
  </si>
  <si>
    <t>LFH 341</t>
  </si>
  <si>
    <t>SE0003617729</t>
  </si>
  <si>
    <t>05/11/2010</t>
  </si>
  <si>
    <t>11/11/2015</t>
  </si>
  <si>
    <t>LFH 353</t>
  </si>
  <si>
    <t>SE0004449445</t>
  </si>
  <si>
    <t>26/01/2012</t>
  </si>
  <si>
    <t>01/02/2016</t>
  </si>
  <si>
    <t>LFH 325</t>
  </si>
  <si>
    <t>SE0002979104</t>
  </si>
  <si>
    <t>27/08/2009</t>
  </si>
  <si>
    <t>17/06/2020</t>
  </si>
  <si>
    <t>Total nominal Covered Bonds</t>
  </si>
  <si>
    <t>Bonds in EUR and CHF are calculated with the swap rate</t>
  </si>
  <si>
    <t>Maturity, expressed in SEK</t>
  </si>
  <si>
    <t>2017-2021</t>
  </si>
  <si>
    <t>Interest type</t>
  </si>
  <si>
    <t>Float</t>
  </si>
  <si>
    <t>Fixed</t>
  </si>
  <si>
    <t>Sum</t>
  </si>
  <si>
    <t>(MSEK)</t>
  </si>
  <si>
    <t>(%)</t>
  </si>
  <si>
    <t xml:space="preserve">Weighted avarage Max LTV, Collateral </t>
  </si>
  <si>
    <t xml:space="preserve">Average seasoning: 58 months </t>
  </si>
  <si>
    <t xml:space="preserve">LTV-distribution by-start-LTV (ASCB) </t>
  </si>
  <si>
    <t>71-75%</t>
  </si>
  <si>
    <t>Distribution of interest-rate type</t>
  </si>
  <si>
    <t>Interest-payment frequency</t>
  </si>
  <si>
    <t xml:space="preserve">Geographic distribution </t>
  </si>
  <si>
    <t>Prior ranks</t>
  </si>
  <si>
    <t>Substitute collateral</t>
  </si>
  <si>
    <t>06/08/2018</t>
  </si>
  <si>
    <t>Total cover pool ( MSEK)</t>
  </si>
  <si>
    <t>Retail mortgage (MSEK)</t>
  </si>
  <si>
    <t>Substitute collateral (MSEK)</t>
  </si>
  <si>
    <t>Vacation homes:</t>
  </si>
  <si>
    <t>LFH 339</t>
  </si>
  <si>
    <t>SE000324180</t>
  </si>
  <si>
    <t>LFH 356</t>
  </si>
  <si>
    <t>SE0004576569</t>
  </si>
  <si>
    <t>27/04/2017</t>
  </si>
  <si>
    <t>23/04/2012</t>
  </si>
  <si>
    <t>Other assets (MSEK)</t>
  </si>
  <si>
    <t>LFH 1015</t>
  </si>
  <si>
    <t>CH0185334973</t>
  </si>
  <si>
    <t>3/05/2012</t>
  </si>
  <si>
    <t>29/05/2019</t>
  </si>
  <si>
    <t>Cover Pool Data</t>
  </si>
  <si>
    <t>-</t>
  </si>
  <si>
    <t>23.6%</t>
  </si>
  <si>
    <r>
      <t xml:space="preserve">LTV-distribution, by-end-LTV </t>
    </r>
    <r>
      <rPr>
        <b/>
        <vertAlign val="superscript"/>
        <sz val="11"/>
        <color theme="1"/>
        <rFont val="Calibri"/>
        <family val="2"/>
        <scheme val="minor"/>
      </rPr>
      <t>3)</t>
    </r>
  </si>
  <si>
    <r>
      <t xml:space="preserve">Amortisation,  </t>
    </r>
    <r>
      <rPr>
        <b/>
        <vertAlign val="superscript"/>
        <sz val="11"/>
        <color theme="1"/>
        <rFont val="Calibri"/>
        <family val="2"/>
        <scheme val="minor"/>
      </rPr>
      <t>4)</t>
    </r>
  </si>
  <si>
    <r>
      <t xml:space="preserve">Credit quality, past due, share of loan volume  </t>
    </r>
    <r>
      <rPr>
        <b/>
        <vertAlign val="superscript"/>
        <sz val="11"/>
        <color theme="1"/>
        <rFont val="Calibri"/>
        <family val="2"/>
        <scheme val="minor"/>
      </rPr>
      <t>4)</t>
    </r>
  </si>
  <si>
    <t>LHF 1016</t>
  </si>
  <si>
    <t>NO0010651797</t>
  </si>
  <si>
    <t>NOK</t>
  </si>
  <si>
    <t>29/09/2017</t>
  </si>
  <si>
    <t>LFH 510</t>
  </si>
  <si>
    <t>SE0004634665</t>
  </si>
  <si>
    <t>17/06/2015</t>
  </si>
  <si>
    <t>17/09/2012</t>
  </si>
  <si>
    <t>2) According to the “Maximum LTV (loan-to-value) per property” calculation method defined by ASCB (Association of Swedish Covered Bond Issuers) with indexed values.</t>
  </si>
  <si>
    <t>18/09/2006</t>
  </si>
  <si>
    <t>05/05/2007</t>
  </si>
  <si>
    <t>21/08/2012</t>
  </si>
  <si>
    <t>25/05/2010</t>
  </si>
  <si>
    <t>16/01/2012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</si>
</sst>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vertAlign val="superscript"/>
      <sz val="11"/>
      <color theme="1"/>
      <name val="Calibri"/>
      <family val="2"/>
      <scheme val="minor"/>
    </font>
    <font>
      <sz val="11"/>
      <color theme="4" tint="-0.249977111117893"/>
      <name val="Calibri"/>
      <family val="2"/>
      <scheme val="minor"/>
    </font>
    <font>
      <sz val="11"/>
      <color theme="3" tint="0.39997558519241921"/>
      <name val="Calibri"/>
      <family val="2"/>
      <scheme val="minor"/>
    </font>
    <font>
      <b/>
      <u/>
      <sz val="12"/>
      <color theme="1"/>
      <name val="Calibri"/>
      <family val="2"/>
      <scheme val="minor"/>
    </font>
    <font>
      <sz val="11"/>
      <color rgb="FFFF0000"/>
      <name val="Calibri"/>
      <family val="2"/>
      <scheme val="minor"/>
    </font>
    <font>
      <sz val="11"/>
      <name val="Calibri"/>
      <family val="2"/>
      <scheme val="minor"/>
    </font>
    <font>
      <b/>
      <vertAlign val="superscript"/>
      <sz val="11"/>
      <color theme="1"/>
      <name val="Calibri"/>
      <family val="2"/>
      <scheme val="minor"/>
    </font>
    <font>
      <b/>
      <u/>
      <sz val="12"/>
      <name val="Calibri"/>
      <family val="2"/>
      <scheme val="minor"/>
    </font>
    <font>
      <b/>
      <sz val="12"/>
      <name val="Calibri"/>
      <family val="2"/>
      <scheme val="minor"/>
    </font>
    <font>
      <sz val="12"/>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39">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5" xfId="0" applyFont="1" applyBorder="1"/>
    <xf numFmtId="0" fontId="3" fillId="0" borderId="6" xfId="0" applyFont="1" applyBorder="1"/>
    <xf numFmtId="0" fontId="3" fillId="0" borderId="2" xfId="0" applyFont="1" applyBorder="1"/>
    <xf numFmtId="0" fontId="3" fillId="2" borderId="2" xfId="0" applyFont="1" applyFill="1" applyBorder="1"/>
    <xf numFmtId="0" fontId="3" fillId="2" borderId="3"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0" fillId="0" borderId="4" xfId="0" applyFont="1" applyFill="1" applyBorder="1"/>
    <xf numFmtId="9" fontId="0" fillId="0" borderId="5" xfId="0" applyNumberFormat="1" applyFont="1" applyFill="1" applyBorder="1"/>
    <xf numFmtId="0" fontId="0" fillId="0" borderId="0" xfId="0" applyFont="1" applyFill="1" applyBorder="1"/>
    <xf numFmtId="9" fontId="0" fillId="0" borderId="0" xfId="1" applyFont="1" applyFill="1" applyBorder="1"/>
    <xf numFmtId="9" fontId="0" fillId="0" borderId="5" xfId="1" applyFont="1" applyFill="1" applyBorder="1"/>
    <xf numFmtId="0" fontId="2" fillId="0" borderId="4" xfId="0" applyFont="1" applyFill="1" applyBorder="1"/>
    <xf numFmtId="3" fontId="2" fillId="0" borderId="5" xfId="0" applyNumberFormat="1" applyFont="1" applyFill="1"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3" fontId="0" fillId="0" borderId="2" xfId="0" applyNumberFormat="1"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2" fillId="0" borderId="1" xfId="0" applyFont="1" applyBorder="1" applyAlignment="1">
      <alignment vertical="center" wrapText="1"/>
    </xf>
    <xf numFmtId="0" fontId="2" fillId="0" borderId="4" xfId="0" applyFont="1" applyBorder="1" applyAlignment="1">
      <alignment vertical="center"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0" fontId="9" fillId="0" borderId="0" xfId="0" applyFont="1" applyBorder="1"/>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9" fillId="0" borderId="0" xfId="0" applyFont="1" applyFill="1" applyBorder="1"/>
    <xf numFmtId="0" fontId="0" fillId="0" borderId="7" xfId="0" applyFill="1" applyBorder="1"/>
    <xf numFmtId="0" fontId="0" fillId="0" borderId="0" xfId="0" applyFill="1" applyBorder="1"/>
    <xf numFmtId="0" fontId="9" fillId="0" borderId="0" xfId="0" applyFont="1" applyFill="1" applyBorder="1" applyAlignment="1">
      <alignment horizontal="center" vertical="center"/>
    </xf>
    <xf numFmtId="0" fontId="4" fillId="0" borderId="4" xfId="0" applyFont="1" applyBorder="1"/>
    <xf numFmtId="0" fontId="11" fillId="2" borderId="4" xfId="0" applyFont="1" applyFill="1" applyBorder="1"/>
    <xf numFmtId="0" fontId="3" fillId="2" borderId="5" xfId="0" applyFont="1" applyFill="1" applyBorder="1"/>
    <xf numFmtId="0" fontId="3" fillId="2" borderId="6" xfId="0" applyFont="1" applyFill="1" applyBorder="1"/>
    <xf numFmtId="3" fontId="3" fillId="0" borderId="0" xfId="0" applyNumberFormat="1" applyFont="1" applyFill="1" applyBorder="1"/>
    <xf numFmtId="0" fontId="12" fillId="0" borderId="0" xfId="0" applyFont="1"/>
    <xf numFmtId="3" fontId="0" fillId="0" borderId="5" xfId="0" applyNumberFormat="1" applyFont="1" applyFill="1" applyBorder="1"/>
    <xf numFmtId="3" fontId="2" fillId="0" borderId="5" xfId="0" applyNumberFormat="1" applyFont="1" applyBorder="1"/>
    <xf numFmtId="9" fontId="0" fillId="3" borderId="5" xfId="0" applyNumberFormat="1" applyFont="1" applyFill="1" applyBorder="1"/>
    <xf numFmtId="0" fontId="0" fillId="0" borderId="0" xfId="0" applyFill="1"/>
    <xf numFmtId="165" fontId="2" fillId="0" borderId="0" xfId="0" applyNumberFormat="1" applyFont="1" applyFill="1" applyBorder="1" applyAlignment="1">
      <alignment horizontal="right"/>
    </xf>
    <xf numFmtId="3" fontId="0" fillId="0" borderId="0" xfId="0" quotePrefix="1" applyNumberFormat="1" applyFont="1" applyFill="1" applyBorder="1" applyAlignment="1">
      <alignment horizontal="right"/>
    </xf>
    <xf numFmtId="3" fontId="13" fillId="0" borderId="0" xfId="0" applyNumberFormat="1" applyFont="1" applyFill="1" applyBorder="1"/>
    <xf numFmtId="0" fontId="2" fillId="2" borderId="1" xfId="0" applyFont="1" applyFill="1" applyBorder="1"/>
    <xf numFmtId="0" fontId="0" fillId="2" borderId="2" xfId="0" applyFont="1" applyFill="1" applyBorder="1"/>
    <xf numFmtId="0" fontId="0" fillId="2" borderId="3" xfId="0" applyFont="1" applyFill="1" applyBorder="1"/>
    <xf numFmtId="0" fontId="2" fillId="2" borderId="4" xfId="0" applyFont="1" applyFill="1" applyBorder="1"/>
    <xf numFmtId="0" fontId="0" fillId="2" borderId="5" xfId="0" applyFont="1" applyFill="1" applyBorder="1"/>
    <xf numFmtId="0" fontId="0" fillId="2" borderId="6" xfId="0" applyFont="1" applyFill="1" applyBorder="1"/>
    <xf numFmtId="0" fontId="2" fillId="0" borderId="0" xfId="0" applyFont="1" applyFill="1" applyBorder="1"/>
    <xf numFmtId="0" fontId="0" fillId="0" borderId="8" xfId="0" applyFont="1" applyBorder="1"/>
    <xf numFmtId="0" fontId="0" fillId="0" borderId="5" xfId="0" applyFont="1" applyFill="1" applyBorder="1"/>
    <xf numFmtId="0" fontId="0" fillId="0" borderId="6" xfId="0" applyFont="1" applyBorder="1"/>
    <xf numFmtId="0" fontId="0" fillId="0" borderId="2" xfId="0" applyFont="1" applyBorder="1"/>
    <xf numFmtId="0" fontId="0" fillId="0" borderId="2" xfId="0" applyFont="1" applyFill="1" applyBorder="1"/>
    <xf numFmtId="0" fontId="0" fillId="2" borderId="2" xfId="0" applyFont="1" applyFill="1" applyBorder="1" applyAlignment="1">
      <alignment horizontal="right"/>
    </xf>
    <xf numFmtId="0" fontId="2" fillId="0" borderId="3" xfId="0" applyFont="1" applyFill="1" applyBorder="1"/>
    <xf numFmtId="0" fontId="2" fillId="0" borderId="8" xfId="0" applyFont="1" applyFill="1" applyBorder="1"/>
    <xf numFmtId="0" fontId="2" fillId="0" borderId="6" xfId="0" applyFont="1" applyFill="1" applyBorder="1"/>
    <xf numFmtId="0" fontId="2" fillId="2" borderId="9" xfId="0" applyFont="1" applyFill="1" applyBorder="1"/>
    <xf numFmtId="0" fontId="2" fillId="2" borderId="10" xfId="0" applyFont="1" applyFill="1" applyBorder="1" applyAlignment="1">
      <alignment horizontal="right"/>
    </xf>
    <xf numFmtId="0" fontId="0" fillId="2" borderId="10" xfId="0" applyFont="1" applyFill="1" applyBorder="1" applyAlignment="1">
      <alignment horizontal="right"/>
    </xf>
    <xf numFmtId="0" fontId="0" fillId="2" borderId="11" xfId="0" applyFont="1" applyFill="1" applyBorder="1"/>
    <xf numFmtId="0" fontId="0" fillId="0" borderId="0" xfId="0" applyFont="1"/>
    <xf numFmtId="0" fontId="0" fillId="0" borderId="7" xfId="0" applyFont="1" applyBorder="1"/>
    <xf numFmtId="0" fontId="0" fillId="0" borderId="8" xfId="0" applyFont="1" applyFill="1" applyBorder="1"/>
    <xf numFmtId="0" fontId="0" fillId="0" borderId="4" xfId="0" applyFont="1" applyBorder="1"/>
    <xf numFmtId="9" fontId="0" fillId="0" borderId="13" xfId="1" applyFont="1" applyFill="1" applyBorder="1"/>
    <xf numFmtId="0" fontId="2" fillId="2" borderId="12" xfId="0" applyFont="1" applyFill="1" applyBorder="1" applyAlignment="1">
      <alignment horizontal="right"/>
    </xf>
    <xf numFmtId="0" fontId="2" fillId="2" borderId="2" xfId="0" applyFont="1" applyFill="1" applyBorder="1" applyAlignment="1">
      <alignment horizontal="right"/>
    </xf>
    <xf numFmtId="0" fontId="0" fillId="0" borderId="1" xfId="0" applyFont="1" applyBorder="1"/>
    <xf numFmtId="0" fontId="0" fillId="0" borderId="3" xfId="0" applyFont="1" applyFill="1" applyBorder="1"/>
    <xf numFmtId="0" fontId="0" fillId="0" borderId="0" xfId="0" applyFont="1" applyFill="1"/>
    <xf numFmtId="0" fontId="0" fillId="0" borderId="0" xfId="0" applyFont="1" applyBorder="1"/>
    <xf numFmtId="0" fontId="0" fillId="0" borderId="6" xfId="0" applyFont="1" applyFill="1" applyBorder="1"/>
    <xf numFmtId="9" fontId="8" fillId="0" borderId="0" xfId="0" applyNumberFormat="1" applyFont="1" applyFill="1" applyBorder="1"/>
    <xf numFmtId="0" fontId="0" fillId="0" borderId="3" xfId="0" applyFont="1" applyBorder="1"/>
    <xf numFmtId="0" fontId="0" fillId="0" borderId="5" xfId="0" applyFont="1" applyBorder="1"/>
    <xf numFmtId="0" fontId="2" fillId="2" borderId="10" xfId="0" applyFont="1" applyFill="1" applyBorder="1"/>
    <xf numFmtId="0" fontId="0" fillId="3" borderId="4" xfId="0" applyFont="1" applyFill="1" applyBorder="1"/>
    <xf numFmtId="0" fontId="0" fillId="0" borderId="0" xfId="0" applyFont="1" applyAlignment="1">
      <alignment vertical="top" wrapText="1"/>
    </xf>
    <xf numFmtId="0" fontId="0" fillId="0" borderId="0" xfId="0" applyFont="1" applyAlignment="1">
      <alignment vertical="center" wrapText="1"/>
    </xf>
    <xf numFmtId="0" fontId="15" fillId="0" borderId="0" xfId="0" applyFont="1" applyFill="1" applyBorder="1"/>
    <xf numFmtId="0" fontId="16" fillId="0" borderId="0" xfId="0" applyFont="1" applyFill="1" applyBorder="1"/>
    <xf numFmtId="0" fontId="16" fillId="0" borderId="8" xfId="0" applyFont="1" applyFill="1" applyBorder="1"/>
    <xf numFmtId="0" fontId="16" fillId="0" borderId="7" xfId="0" applyFont="1" applyFill="1" applyBorder="1"/>
    <xf numFmtId="0" fontId="17" fillId="0" borderId="7" xfId="0" applyFont="1" applyFill="1" applyBorder="1"/>
    <xf numFmtId="0" fontId="17" fillId="0" borderId="0" xfId="0" applyFont="1" applyFill="1" applyBorder="1"/>
    <xf numFmtId="14" fontId="17" fillId="0" borderId="0" xfId="0" applyNumberFormat="1" applyFont="1" applyFill="1" applyBorder="1"/>
    <xf numFmtId="3" fontId="17" fillId="0" borderId="0" xfId="0" applyNumberFormat="1" applyFont="1" applyFill="1" applyBorder="1"/>
    <xf numFmtId="2" fontId="17" fillId="0" borderId="8" xfId="0" applyNumberFormat="1" applyFont="1" applyFill="1" applyBorder="1"/>
    <xf numFmtId="0" fontId="13" fillId="0" borderId="0" xfId="0" applyFont="1"/>
    <xf numFmtId="3" fontId="16" fillId="0" borderId="0" xfId="0" applyNumberFormat="1" applyFont="1" applyFill="1" applyBorder="1"/>
    <xf numFmtId="0" fontId="17" fillId="0" borderId="8" xfId="0" applyFont="1" applyFill="1" applyBorder="1"/>
    <xf numFmtId="0" fontId="15" fillId="0" borderId="7" xfId="0" applyFont="1" applyFill="1" applyBorder="1"/>
    <xf numFmtId="0" fontId="17" fillId="0" borderId="8" xfId="0" applyFont="1" applyFill="1" applyBorder="1" applyAlignment="1">
      <alignment horizontal="right"/>
    </xf>
    <xf numFmtId="164" fontId="17" fillId="0" borderId="8" xfId="0" applyNumberFormat="1" applyFont="1" applyFill="1" applyBorder="1"/>
    <xf numFmtId="164" fontId="17" fillId="0" borderId="8" xfId="0" applyNumberFormat="1" applyFont="1" applyFill="1" applyBorder="1" applyAlignment="1">
      <alignment horizontal="right"/>
    </xf>
    <xf numFmtId="0" fontId="17" fillId="0" borderId="0" xfId="0" applyFont="1" applyFill="1"/>
    <xf numFmtId="3" fontId="17" fillId="0" borderId="0" xfId="0" applyNumberFormat="1" applyFont="1" applyFill="1"/>
    <xf numFmtId="0" fontId="13" fillId="0" borderId="9" xfId="0" applyFont="1" applyBorder="1"/>
    <xf numFmtId="0" fontId="17" fillId="0" borderId="10" xfId="0" applyFont="1" applyBorder="1"/>
    <xf numFmtId="0" fontId="17" fillId="0" borderId="11" xfId="0" applyFont="1" applyBorder="1"/>
    <xf numFmtId="0" fontId="17" fillId="0" borderId="0" xfId="0" applyFont="1"/>
    <xf numFmtId="0" fontId="16" fillId="2" borderId="9" xfId="0" applyFont="1" applyFill="1" applyBorder="1" applyAlignment="1">
      <alignment wrapText="1"/>
    </xf>
    <xf numFmtId="0" fontId="17" fillId="2" borderId="11" xfId="0" applyFont="1" applyFill="1" applyBorder="1"/>
    <xf numFmtId="0" fontId="17" fillId="0" borderId="7" xfId="0" applyFont="1" applyBorder="1" applyAlignment="1">
      <alignment horizontal="left"/>
    </xf>
    <xf numFmtId="0" fontId="17" fillId="0" borderId="8" xfId="0" applyFont="1" applyBorder="1"/>
    <xf numFmtId="3" fontId="17" fillId="0" borderId="8" xfId="0" applyNumberFormat="1" applyFont="1" applyBorder="1"/>
    <xf numFmtId="0" fontId="17" fillId="0" borderId="7" xfId="0" applyFont="1" applyBorder="1"/>
    <xf numFmtId="0" fontId="16" fillId="0" borderId="4" xfId="0" applyFont="1" applyBorder="1"/>
    <xf numFmtId="3" fontId="16" fillId="0" borderId="6" xfId="0" applyNumberFormat="1" applyFont="1" applyBorder="1"/>
    <xf numFmtId="0" fontId="17" fillId="0" borderId="0" xfId="0" applyFont="1" applyAlignment="1">
      <alignment wrapText="1"/>
    </xf>
    <xf numFmtId="0" fontId="17" fillId="0" borderId="0" xfId="0" applyFont="1" applyAlignment="1">
      <alignment horizontal="left"/>
    </xf>
    <xf numFmtId="0" fontId="16" fillId="2" borderId="1" xfId="0" applyFont="1" applyFill="1" applyBorder="1"/>
    <xf numFmtId="0" fontId="17" fillId="2" borderId="3" xfId="0" applyFont="1" applyFill="1" applyBorder="1"/>
    <xf numFmtId="0" fontId="16" fillId="2" borderId="4" xfId="0" applyFont="1" applyFill="1" applyBorder="1"/>
    <xf numFmtId="0" fontId="17" fillId="2" borderId="6" xfId="0" applyFont="1" applyFill="1" applyBorder="1"/>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5"/>
  <sheetViews>
    <sheetView zoomScaleNormal="100" workbookViewId="0">
      <selection activeCell="C103" sqref="C103"/>
    </sheetView>
  </sheetViews>
  <sheetFormatPr defaultRowHeight="15" x14ac:dyDescent="0.25"/>
  <cols>
    <col min="1" max="1" width="51.140625" bestFit="1" customWidth="1"/>
    <col min="2" max="2" width="18" customWidth="1"/>
    <col min="3" max="3" width="22.85546875"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219</v>
      </c>
      <c r="B5" s="1"/>
      <c r="C5" s="3">
        <v>41152</v>
      </c>
      <c r="D5" s="1"/>
    </row>
    <row r="6" spans="1:5" ht="19.5" thickBot="1" x14ac:dyDescent="0.35">
      <c r="A6" s="2"/>
      <c r="B6" s="1"/>
      <c r="C6" s="3"/>
      <c r="D6" s="1"/>
    </row>
    <row r="7" spans="1:5" x14ac:dyDescent="0.25">
      <c r="A7" s="64" t="s">
        <v>2</v>
      </c>
      <c r="B7" s="65"/>
      <c r="C7" s="65"/>
      <c r="D7" s="66"/>
    </row>
    <row r="8" spans="1:5" ht="15.75" thickBot="1" x14ac:dyDescent="0.3">
      <c r="A8" s="67"/>
      <c r="B8" s="68"/>
      <c r="C8" s="68"/>
      <c r="D8" s="69"/>
    </row>
    <row r="9" spans="1:5" x14ac:dyDescent="0.25">
      <c r="A9" s="21" t="s">
        <v>204</v>
      </c>
      <c r="B9" s="22">
        <f>B10+B11</f>
        <v>110277</v>
      </c>
      <c r="C9" s="70"/>
      <c r="D9" s="71"/>
      <c r="E9" s="56"/>
    </row>
    <row r="10" spans="1:5" x14ac:dyDescent="0.25">
      <c r="A10" s="18" t="s">
        <v>205</v>
      </c>
      <c r="B10" s="19">
        <v>91527</v>
      </c>
      <c r="C10" s="28"/>
      <c r="D10" s="71"/>
    </row>
    <row r="11" spans="1:5" x14ac:dyDescent="0.25">
      <c r="A11" s="18" t="s">
        <v>206</v>
      </c>
      <c r="B11" s="63">
        <v>18750</v>
      </c>
      <c r="C11" s="28"/>
      <c r="D11" s="71"/>
    </row>
    <row r="12" spans="1:5" x14ac:dyDescent="0.25">
      <c r="A12" s="18" t="s">
        <v>214</v>
      </c>
      <c r="B12" s="62" t="s">
        <v>220</v>
      </c>
      <c r="C12" s="28"/>
      <c r="D12" s="71"/>
    </row>
    <row r="13" spans="1:5" x14ac:dyDescent="0.25">
      <c r="A13" s="18"/>
      <c r="B13" s="23"/>
      <c r="C13" s="28"/>
      <c r="D13" s="71"/>
    </row>
    <row r="14" spans="1:5" x14ac:dyDescent="0.25">
      <c r="A14" s="18" t="s">
        <v>19</v>
      </c>
      <c r="B14" s="33">
        <v>228700</v>
      </c>
      <c r="C14" s="28"/>
      <c r="D14" s="71"/>
      <c r="E14" s="56"/>
    </row>
    <row r="15" spans="1:5" x14ac:dyDescent="0.25">
      <c r="A15" s="18" t="s">
        <v>20</v>
      </c>
      <c r="B15" s="33">
        <v>104848</v>
      </c>
      <c r="C15" s="28"/>
      <c r="D15" s="71"/>
    </row>
    <row r="16" spans="1:5" x14ac:dyDescent="0.25">
      <c r="A16" s="18" t="s">
        <v>21</v>
      </c>
      <c r="B16" s="33">
        <v>104490</v>
      </c>
      <c r="C16" s="28"/>
      <c r="D16" s="71"/>
    </row>
    <row r="17" spans="1:4" x14ac:dyDescent="0.25">
      <c r="A17" s="18" t="s">
        <v>22</v>
      </c>
      <c r="B17" s="33">
        <v>400000</v>
      </c>
      <c r="C17" s="28"/>
      <c r="D17" s="71"/>
    </row>
    <row r="18" spans="1:4" x14ac:dyDescent="0.25">
      <c r="A18" s="18"/>
      <c r="B18" s="33"/>
      <c r="C18" s="28"/>
      <c r="D18" s="71"/>
    </row>
    <row r="19" spans="1:4" ht="17.25" x14ac:dyDescent="0.25">
      <c r="A19" s="24" t="s">
        <v>46</v>
      </c>
      <c r="B19" s="61" t="s">
        <v>221</v>
      </c>
      <c r="C19" s="28"/>
      <c r="D19" s="71"/>
    </row>
    <row r="20" spans="1:4" ht="17.25" x14ac:dyDescent="0.25">
      <c r="A20" s="24" t="s">
        <v>47</v>
      </c>
      <c r="B20" s="42">
        <v>0.62</v>
      </c>
      <c r="C20" s="28"/>
      <c r="D20" s="71"/>
    </row>
    <row r="21" spans="1:4" ht="15.75" thickBot="1" x14ac:dyDescent="0.3">
      <c r="A21" s="25" t="s">
        <v>1</v>
      </c>
      <c r="B21" s="43">
        <v>0</v>
      </c>
      <c r="C21" s="72"/>
      <c r="D21" s="73"/>
    </row>
    <row r="22" spans="1:4" ht="15.75" thickBot="1" x14ac:dyDescent="0.3">
      <c r="A22" s="74"/>
      <c r="B22" s="75"/>
      <c r="C22" s="74"/>
      <c r="D22" s="74"/>
    </row>
    <row r="23" spans="1:4" ht="14.25" customHeight="1" thickBot="1" x14ac:dyDescent="0.3">
      <c r="A23" s="64" t="s">
        <v>3</v>
      </c>
      <c r="B23" s="76" t="s">
        <v>192</v>
      </c>
      <c r="C23" s="76" t="s">
        <v>193</v>
      </c>
      <c r="D23" s="66"/>
    </row>
    <row r="24" spans="1:4" x14ac:dyDescent="0.25">
      <c r="A24" s="38" t="s">
        <v>4</v>
      </c>
      <c r="B24" s="36">
        <v>71343</v>
      </c>
      <c r="C24" s="39">
        <f>B24/B27</f>
        <v>0.77947490904323313</v>
      </c>
      <c r="D24" s="77"/>
    </row>
    <row r="25" spans="1:4" x14ac:dyDescent="0.25">
      <c r="A25" s="18" t="s">
        <v>5</v>
      </c>
      <c r="B25" s="19">
        <v>18706</v>
      </c>
      <c r="C25" s="20">
        <f>B25/B27</f>
        <v>0.20437685054683319</v>
      </c>
      <c r="D25" s="78"/>
    </row>
    <row r="26" spans="1:4" x14ac:dyDescent="0.25">
      <c r="A26" s="18" t="s">
        <v>207</v>
      </c>
      <c r="B26" s="19">
        <v>1478</v>
      </c>
      <c r="C26" s="20">
        <f>B26/B27</f>
        <v>1.6148240409933682E-2</v>
      </c>
      <c r="D26" s="78"/>
    </row>
    <row r="27" spans="1:4" ht="15.75" thickBot="1" x14ac:dyDescent="0.3">
      <c r="A27" s="31" t="s">
        <v>0</v>
      </c>
      <c r="B27" s="32">
        <f>B24+B25+B26</f>
        <v>91527</v>
      </c>
      <c r="C27" s="37">
        <f>SUM(C24:C26)</f>
        <v>1</v>
      </c>
      <c r="D27" s="79"/>
    </row>
    <row r="28" spans="1:4" ht="15.75" thickBot="1" x14ac:dyDescent="0.3">
      <c r="A28" s="28"/>
      <c r="B28" s="19"/>
      <c r="C28" s="20"/>
      <c r="D28" s="70"/>
    </row>
    <row r="29" spans="1:4" ht="15.75" thickBot="1" x14ac:dyDescent="0.3">
      <c r="A29" s="80" t="s">
        <v>194</v>
      </c>
      <c r="B29" s="81"/>
      <c r="C29" s="82" t="s">
        <v>193</v>
      </c>
      <c r="D29" s="83"/>
    </row>
    <row r="30" spans="1:4" x14ac:dyDescent="0.25">
      <c r="A30" s="18" t="s">
        <v>4</v>
      </c>
      <c r="B30" s="19"/>
      <c r="C30" s="29">
        <v>0.62</v>
      </c>
      <c r="D30" s="78"/>
    </row>
    <row r="31" spans="1:4" x14ac:dyDescent="0.25">
      <c r="A31" s="18" t="s">
        <v>5</v>
      </c>
      <c r="B31" s="19"/>
      <c r="C31" s="29">
        <v>0.64</v>
      </c>
      <c r="D31" s="78"/>
    </row>
    <row r="32" spans="1:4" ht="15.75" thickBot="1" x14ac:dyDescent="0.3">
      <c r="A32" s="26" t="s">
        <v>207</v>
      </c>
      <c r="B32" s="57"/>
      <c r="C32" s="30">
        <v>0.57999999999999996</v>
      </c>
      <c r="D32" s="79"/>
    </row>
    <row r="33" spans="1:4" x14ac:dyDescent="0.25">
      <c r="A33" s="18"/>
      <c r="B33" s="19"/>
      <c r="C33" s="20"/>
      <c r="D33" s="70"/>
    </row>
    <row r="34" spans="1:4" ht="15.75" thickBot="1" x14ac:dyDescent="0.3">
      <c r="A34" s="28"/>
      <c r="B34" s="29"/>
      <c r="C34" s="20"/>
      <c r="D34" s="70"/>
    </row>
    <row r="35" spans="1:4" ht="15.75" thickBot="1" x14ac:dyDescent="0.3">
      <c r="A35" s="80" t="s">
        <v>195</v>
      </c>
      <c r="B35" s="81"/>
      <c r="C35" s="81"/>
      <c r="D35" s="83"/>
    </row>
    <row r="36" spans="1:4" ht="15.75" thickBot="1" x14ac:dyDescent="0.3">
      <c r="A36" s="84"/>
      <c r="B36" s="29"/>
      <c r="C36" s="20"/>
      <c r="D36" s="70"/>
    </row>
    <row r="37" spans="1:4" ht="15.75" thickBot="1" x14ac:dyDescent="0.3">
      <c r="A37" s="80" t="s">
        <v>196</v>
      </c>
      <c r="B37" s="81" t="s">
        <v>192</v>
      </c>
      <c r="C37" s="81" t="s">
        <v>193</v>
      </c>
      <c r="D37" s="83"/>
    </row>
    <row r="38" spans="1:4" x14ac:dyDescent="0.25">
      <c r="A38" s="85" t="s">
        <v>6</v>
      </c>
      <c r="B38" s="19">
        <v>17255</v>
      </c>
      <c r="C38" s="29">
        <f>B38/B46</f>
        <v>0.18852360505643143</v>
      </c>
      <c r="D38" s="86"/>
    </row>
    <row r="39" spans="1:4" x14ac:dyDescent="0.25">
      <c r="A39" s="85" t="s">
        <v>7</v>
      </c>
      <c r="B39" s="19">
        <v>16041</v>
      </c>
      <c r="C39" s="29">
        <f>B39/B46</f>
        <v>0.17525975941525451</v>
      </c>
      <c r="D39" s="86"/>
    </row>
    <row r="40" spans="1:4" x14ac:dyDescent="0.25">
      <c r="A40" s="85" t="s">
        <v>8</v>
      </c>
      <c r="B40" s="19">
        <v>14655</v>
      </c>
      <c r="C40" s="29">
        <f>B40/B46</f>
        <v>0.16011668687928152</v>
      </c>
      <c r="D40" s="86"/>
    </row>
    <row r="41" spans="1:4" x14ac:dyDescent="0.25">
      <c r="A41" s="85" t="s">
        <v>9</v>
      </c>
      <c r="B41" s="19">
        <v>13169</v>
      </c>
      <c r="C41" s="29">
        <f>B41/B46</f>
        <v>0.14388104056726431</v>
      </c>
      <c r="D41" s="78"/>
    </row>
    <row r="42" spans="1:4" x14ac:dyDescent="0.25">
      <c r="A42" s="85" t="s">
        <v>10</v>
      </c>
      <c r="B42" s="19">
        <v>11494</v>
      </c>
      <c r="C42" s="29">
        <f>B42/B46</f>
        <v>0.12558042981852349</v>
      </c>
      <c r="D42" s="78"/>
    </row>
    <row r="43" spans="1:4" x14ac:dyDescent="0.25">
      <c r="A43" s="85" t="s">
        <v>11</v>
      </c>
      <c r="B43" s="19">
        <v>9498</v>
      </c>
      <c r="C43" s="29">
        <f>B43/B46</f>
        <v>0.10377265724868072</v>
      </c>
      <c r="D43" s="78"/>
    </row>
    <row r="44" spans="1:4" x14ac:dyDescent="0.25">
      <c r="A44" s="85" t="s">
        <v>12</v>
      </c>
      <c r="B44" s="19">
        <v>6912</v>
      </c>
      <c r="C44" s="29">
        <v>7.0000000000000007E-2</v>
      </c>
      <c r="D44" s="78"/>
    </row>
    <row r="45" spans="1:4" x14ac:dyDescent="0.25">
      <c r="A45" s="85" t="s">
        <v>197</v>
      </c>
      <c r="B45" s="19">
        <v>2503</v>
      </c>
      <c r="C45" s="29">
        <f>B45/B46</f>
        <v>2.7347121614387012E-2</v>
      </c>
      <c r="D45" s="78"/>
    </row>
    <row r="46" spans="1:4" ht="15.75" thickBot="1" x14ac:dyDescent="0.3">
      <c r="A46" s="87" t="s">
        <v>0</v>
      </c>
      <c r="B46" s="32">
        <f>SUM(B38:B45)</f>
        <v>91527</v>
      </c>
      <c r="C46" s="88">
        <f t="shared" ref="C46" si="0">B46/B54</f>
        <v>1</v>
      </c>
      <c r="D46" s="79"/>
    </row>
    <row r="47" spans="1:4" ht="15.75" thickBot="1" x14ac:dyDescent="0.3">
      <c r="A47" s="85"/>
      <c r="B47" s="29"/>
      <c r="C47" s="20"/>
      <c r="D47" s="70"/>
    </row>
    <row r="48" spans="1:4" ht="18" thickBot="1" x14ac:dyDescent="0.3">
      <c r="A48" s="80" t="s">
        <v>222</v>
      </c>
      <c r="B48" s="81" t="s">
        <v>192</v>
      </c>
      <c r="C48" s="81" t="s">
        <v>193</v>
      </c>
      <c r="D48" s="83"/>
    </row>
    <row r="49" spans="1:4" x14ac:dyDescent="0.25">
      <c r="A49" s="85" t="s">
        <v>13</v>
      </c>
      <c r="B49" s="19">
        <f>C49*$B$10</f>
        <v>10983.24</v>
      </c>
      <c r="C49" s="29">
        <v>0.12</v>
      </c>
      <c r="D49" s="86"/>
    </row>
    <row r="50" spans="1:4" x14ac:dyDescent="0.25">
      <c r="A50" s="85" t="s">
        <v>14</v>
      </c>
      <c r="B50" s="19">
        <f t="shared" ref="B50:B53" si="1">C50*$B$10</f>
        <v>8237.43</v>
      </c>
      <c r="C50" s="29">
        <v>0.09</v>
      </c>
      <c r="D50" s="78"/>
    </row>
    <row r="51" spans="1:4" x14ac:dyDescent="0.25">
      <c r="A51" s="85" t="s">
        <v>15</v>
      </c>
      <c r="B51" s="19">
        <f t="shared" si="1"/>
        <v>11898.51</v>
      </c>
      <c r="C51" s="29">
        <v>0.13</v>
      </c>
      <c r="D51" s="78"/>
    </row>
    <row r="52" spans="1:4" x14ac:dyDescent="0.25">
      <c r="A52" s="85" t="s">
        <v>16</v>
      </c>
      <c r="B52" s="19">
        <f t="shared" si="1"/>
        <v>21051.21</v>
      </c>
      <c r="C52" s="29">
        <v>0.23</v>
      </c>
      <c r="D52" s="78"/>
    </row>
    <row r="53" spans="1:4" x14ac:dyDescent="0.25">
      <c r="A53" s="85" t="s">
        <v>197</v>
      </c>
      <c r="B53" s="19">
        <f t="shared" si="1"/>
        <v>39356.61</v>
      </c>
      <c r="C53" s="29">
        <v>0.43</v>
      </c>
      <c r="D53" s="78"/>
    </row>
    <row r="54" spans="1:4" ht="15.75" thickBot="1" x14ac:dyDescent="0.3">
      <c r="A54" s="34" t="s">
        <v>0</v>
      </c>
      <c r="B54" s="58">
        <f>SUM(B49:B53)</f>
        <v>91527</v>
      </c>
      <c r="C54" s="37">
        <f>SUM(C49:C53)</f>
        <v>1</v>
      </c>
      <c r="D54" s="79"/>
    </row>
    <row r="55" spans="1:4" ht="15.75" thickBot="1" x14ac:dyDescent="0.3">
      <c r="A55" s="84"/>
      <c r="B55" s="29"/>
      <c r="C55" s="20"/>
      <c r="D55" s="70"/>
    </row>
    <row r="56" spans="1:4" ht="15.75" thickBot="1" x14ac:dyDescent="0.3">
      <c r="A56" s="64" t="s">
        <v>198</v>
      </c>
      <c r="B56" s="89" t="s">
        <v>192</v>
      </c>
      <c r="C56" s="90" t="s">
        <v>193</v>
      </c>
      <c r="D56" s="66"/>
    </row>
    <row r="57" spans="1:4" x14ac:dyDescent="0.25">
      <c r="A57" s="91" t="s">
        <v>23</v>
      </c>
      <c r="B57" s="19">
        <v>48207</v>
      </c>
      <c r="C57" s="39">
        <f>B57/B60</f>
        <v>0.52669704021764074</v>
      </c>
      <c r="D57" s="92"/>
    </row>
    <row r="58" spans="1:4" x14ac:dyDescent="0.25">
      <c r="A58" s="85" t="s">
        <v>44</v>
      </c>
      <c r="B58" s="19">
        <v>35084</v>
      </c>
      <c r="C58" s="20">
        <f>B58/B60</f>
        <v>0.38331858358735671</v>
      </c>
      <c r="D58" s="86"/>
    </row>
    <row r="59" spans="1:4" x14ac:dyDescent="0.25">
      <c r="A59" s="85" t="s">
        <v>45</v>
      </c>
      <c r="B59" s="19">
        <v>8236</v>
      </c>
      <c r="C59" s="20">
        <f>B59/B60</f>
        <v>8.9984376195002574E-2</v>
      </c>
      <c r="D59" s="86"/>
    </row>
    <row r="60" spans="1:4" ht="15.75" thickBot="1" x14ac:dyDescent="0.3">
      <c r="A60" s="34" t="s">
        <v>24</v>
      </c>
      <c r="B60" s="32">
        <f>SUM(B57:B59)</f>
        <v>91527</v>
      </c>
      <c r="C60" s="37">
        <f>SUM(C57:C59)</f>
        <v>1</v>
      </c>
      <c r="D60" s="79"/>
    </row>
    <row r="61" spans="1:4" ht="15.75" thickBot="1" x14ac:dyDescent="0.3">
      <c r="A61" s="84"/>
      <c r="B61" s="93"/>
      <c r="C61" s="84"/>
      <c r="D61" s="84"/>
    </row>
    <row r="62" spans="1:4" ht="15.75" thickBot="1" x14ac:dyDescent="0.3">
      <c r="A62" s="80" t="s">
        <v>199</v>
      </c>
      <c r="B62" s="81" t="s">
        <v>192</v>
      </c>
      <c r="C62" s="81" t="s">
        <v>193</v>
      </c>
      <c r="D62" s="83"/>
    </row>
    <row r="63" spans="1:4" x14ac:dyDescent="0.25">
      <c r="A63" s="91" t="s">
        <v>31</v>
      </c>
      <c r="B63" s="19">
        <v>83935</v>
      </c>
      <c r="C63" s="20">
        <f>B63/B65</f>
        <v>0.91705179892272226</v>
      </c>
      <c r="D63" s="92"/>
    </row>
    <row r="64" spans="1:4" x14ac:dyDescent="0.25">
      <c r="A64" s="94" t="s">
        <v>32</v>
      </c>
      <c r="B64" s="19">
        <v>7592</v>
      </c>
      <c r="C64" s="20">
        <f>B64/B65</f>
        <v>8.2948201077277739E-2</v>
      </c>
      <c r="D64" s="86"/>
    </row>
    <row r="65" spans="1:4" ht="15.75" thickBot="1" x14ac:dyDescent="0.3">
      <c r="A65" s="34" t="s">
        <v>0</v>
      </c>
      <c r="B65" s="32">
        <f>SUM(B63:B64)</f>
        <v>91527</v>
      </c>
      <c r="C65" s="27">
        <f>SUM(C63:C64)</f>
        <v>1</v>
      </c>
      <c r="D65" s="95"/>
    </row>
    <row r="66" spans="1:4" ht="15.75" thickBot="1" x14ac:dyDescent="0.3">
      <c r="A66" s="84"/>
      <c r="B66" s="93"/>
      <c r="C66" s="84"/>
      <c r="D66" s="84"/>
    </row>
    <row r="67" spans="1:4" ht="18" thickBot="1" x14ac:dyDescent="0.3">
      <c r="A67" s="80" t="s">
        <v>223</v>
      </c>
      <c r="B67" s="81" t="s">
        <v>192</v>
      </c>
      <c r="C67" s="81" t="s">
        <v>193</v>
      </c>
      <c r="D67" s="83"/>
    </row>
    <row r="68" spans="1:4" ht="17.25" x14ac:dyDescent="0.25">
      <c r="A68" s="85" t="s">
        <v>48</v>
      </c>
      <c r="B68" s="20"/>
      <c r="C68" s="20"/>
      <c r="D68" s="86"/>
    </row>
    <row r="69" spans="1:4" ht="18" thickBot="1" x14ac:dyDescent="0.3">
      <c r="A69" s="87" t="s">
        <v>49</v>
      </c>
      <c r="B69" s="27"/>
      <c r="C69" s="27"/>
      <c r="D69" s="95"/>
    </row>
    <row r="70" spans="1:4" ht="15.75" thickBot="1" x14ac:dyDescent="0.3">
      <c r="A70" s="84"/>
      <c r="B70" s="93"/>
      <c r="C70" s="84"/>
      <c r="D70" s="84"/>
    </row>
    <row r="71" spans="1:4" ht="15.75" thickBot="1" x14ac:dyDescent="0.3">
      <c r="A71" s="80" t="s">
        <v>200</v>
      </c>
      <c r="B71" s="81" t="s">
        <v>192</v>
      </c>
      <c r="C71" s="81" t="s">
        <v>193</v>
      </c>
      <c r="D71" s="83"/>
    </row>
    <row r="72" spans="1:4" x14ac:dyDescent="0.25">
      <c r="A72" s="85" t="s">
        <v>25</v>
      </c>
      <c r="B72" s="19">
        <f t="shared" ref="B72:B76" si="2">C72*$B$10</f>
        <v>12813.78</v>
      </c>
      <c r="C72" s="29">
        <v>0.14000000000000001</v>
      </c>
      <c r="D72" s="86"/>
    </row>
    <row r="73" spans="1:4" x14ac:dyDescent="0.25">
      <c r="A73" s="85" t="s">
        <v>26</v>
      </c>
      <c r="B73" s="19">
        <f t="shared" si="2"/>
        <v>20135.939999999999</v>
      </c>
      <c r="C73" s="29">
        <v>0.22</v>
      </c>
      <c r="D73" s="78"/>
    </row>
    <row r="74" spans="1:4" x14ac:dyDescent="0.25">
      <c r="A74" s="85" t="s">
        <v>27</v>
      </c>
      <c r="B74" s="19">
        <f t="shared" si="2"/>
        <v>13729.05</v>
      </c>
      <c r="C74" s="29">
        <v>0.15</v>
      </c>
      <c r="D74" s="78"/>
    </row>
    <row r="75" spans="1:4" x14ac:dyDescent="0.25">
      <c r="A75" s="85" t="s">
        <v>28</v>
      </c>
      <c r="B75" s="19">
        <f t="shared" si="2"/>
        <v>37526.07</v>
      </c>
      <c r="C75" s="29">
        <v>0.41</v>
      </c>
      <c r="D75" s="78"/>
    </row>
    <row r="76" spans="1:4" x14ac:dyDescent="0.25">
      <c r="A76" s="85" t="s">
        <v>29</v>
      </c>
      <c r="B76" s="19">
        <f t="shared" si="2"/>
        <v>7322.16</v>
      </c>
      <c r="C76" s="29">
        <v>0.08</v>
      </c>
      <c r="D76" s="78"/>
    </row>
    <row r="77" spans="1:4" x14ac:dyDescent="0.25">
      <c r="A77" s="94" t="s">
        <v>30</v>
      </c>
      <c r="B77" s="19">
        <v>0</v>
      </c>
      <c r="C77" s="29">
        <f>B77/$B$78</f>
        <v>0</v>
      </c>
      <c r="D77" s="78"/>
    </row>
    <row r="78" spans="1:4" ht="15.75" thickBot="1" x14ac:dyDescent="0.3">
      <c r="A78" s="87"/>
      <c r="B78" s="32">
        <f>SUM(B72:B77)</f>
        <v>91527</v>
      </c>
      <c r="C78" s="37">
        <f>SUM(C72:C77)</f>
        <v>0.99999999999999989</v>
      </c>
      <c r="D78" s="79"/>
    </row>
    <row r="79" spans="1:4" ht="15.75" thickBot="1" x14ac:dyDescent="0.3">
      <c r="A79" s="84"/>
      <c r="B79" s="93"/>
      <c r="C79" s="84"/>
      <c r="D79" s="84"/>
    </row>
    <row r="80" spans="1:4" ht="15.75" thickBot="1" x14ac:dyDescent="0.3">
      <c r="A80" s="80" t="s">
        <v>201</v>
      </c>
      <c r="B80" s="81" t="s">
        <v>192</v>
      </c>
      <c r="C80" s="81" t="s">
        <v>193</v>
      </c>
      <c r="D80" s="83"/>
    </row>
    <row r="81" spans="1:4" x14ac:dyDescent="0.25">
      <c r="A81" s="18" t="s">
        <v>33</v>
      </c>
      <c r="B81" s="19">
        <v>86710</v>
      </c>
      <c r="C81" s="20">
        <f>B81/B83</f>
        <v>0.94737072120794952</v>
      </c>
      <c r="D81" s="86"/>
    </row>
    <row r="82" spans="1:4" x14ac:dyDescent="0.25">
      <c r="A82" s="18" t="s">
        <v>34</v>
      </c>
      <c r="B82" s="19">
        <v>4817</v>
      </c>
      <c r="C82" s="20">
        <f>B82/B83</f>
        <v>5.2629278792050434E-2</v>
      </c>
      <c r="D82" s="86"/>
    </row>
    <row r="83" spans="1:4" ht="15.75" thickBot="1" x14ac:dyDescent="0.3">
      <c r="A83" s="31" t="s">
        <v>39</v>
      </c>
      <c r="B83" s="32">
        <f>SUM(B81:B82)</f>
        <v>91527</v>
      </c>
      <c r="C83" s="37">
        <f>SUM(C81:C82)</f>
        <v>1</v>
      </c>
      <c r="D83" s="95"/>
    </row>
    <row r="84" spans="1:4" ht="15.75" thickBot="1" x14ac:dyDescent="0.3">
      <c r="A84" s="84"/>
      <c r="B84" s="93"/>
      <c r="C84" s="84"/>
      <c r="D84" s="84"/>
    </row>
    <row r="85" spans="1:4" ht="18" thickBot="1" x14ac:dyDescent="0.3">
      <c r="A85" s="80" t="s">
        <v>224</v>
      </c>
      <c r="B85" s="81" t="s">
        <v>192</v>
      </c>
      <c r="C85" s="81" t="s">
        <v>193</v>
      </c>
      <c r="D85" s="83"/>
    </row>
    <row r="86" spans="1:4" ht="17.25" x14ac:dyDescent="0.25">
      <c r="A86" s="85" t="s">
        <v>37</v>
      </c>
      <c r="B86" s="96" t="s">
        <v>40</v>
      </c>
      <c r="C86" s="20"/>
      <c r="D86" s="86"/>
    </row>
    <row r="87" spans="1:4" ht="17.25" x14ac:dyDescent="0.25">
      <c r="A87" s="85" t="s">
        <v>38</v>
      </c>
      <c r="B87" s="96" t="s">
        <v>40</v>
      </c>
      <c r="C87" s="20"/>
      <c r="D87" s="86"/>
    </row>
    <row r="88" spans="1:4" ht="15.75" thickBot="1" x14ac:dyDescent="0.3">
      <c r="A88" s="34" t="s">
        <v>39</v>
      </c>
      <c r="B88" s="27"/>
      <c r="C88" s="27"/>
      <c r="D88" s="95"/>
    </row>
    <row r="89" spans="1:4" x14ac:dyDescent="0.25">
      <c r="A89" s="84"/>
      <c r="B89" s="93"/>
      <c r="C89" s="84"/>
      <c r="D89" s="84"/>
    </row>
    <row r="90" spans="1:4" ht="15.75" thickBot="1" x14ac:dyDescent="0.3">
      <c r="A90" s="94"/>
      <c r="B90" s="29"/>
      <c r="C90" s="20"/>
      <c r="D90" s="70"/>
    </row>
    <row r="91" spans="1:4" ht="15.75" thickBot="1" x14ac:dyDescent="0.3">
      <c r="A91" s="80" t="s">
        <v>202</v>
      </c>
      <c r="B91" s="81" t="s">
        <v>192</v>
      </c>
      <c r="C91" s="81" t="s">
        <v>193</v>
      </c>
      <c r="D91" s="83"/>
    </row>
    <row r="92" spans="1:4" x14ac:dyDescent="0.25">
      <c r="A92" s="85" t="s">
        <v>17</v>
      </c>
      <c r="B92" s="19">
        <v>15400</v>
      </c>
      <c r="C92" s="29">
        <f>B92/B94</f>
        <v>0.82133333333333336</v>
      </c>
      <c r="D92" s="86"/>
    </row>
    <row r="93" spans="1:4" x14ac:dyDescent="0.25">
      <c r="A93" s="85" t="s">
        <v>18</v>
      </c>
      <c r="B93" s="19">
        <v>3350</v>
      </c>
      <c r="C93" s="29">
        <f>B93/B94</f>
        <v>0.17866666666666667</v>
      </c>
      <c r="D93" s="86"/>
    </row>
    <row r="94" spans="1:4" ht="15.75" thickBot="1" x14ac:dyDescent="0.3">
      <c r="A94" s="34" t="s">
        <v>0</v>
      </c>
      <c r="B94" s="32">
        <f>SUM(B92:B93)</f>
        <v>18750</v>
      </c>
      <c r="C94" s="37">
        <f>SUM(C92:C93)</f>
        <v>1</v>
      </c>
      <c r="D94" s="79"/>
    </row>
    <row r="95" spans="1:4" ht="15.75" thickBot="1" x14ac:dyDescent="0.3">
      <c r="A95" s="94"/>
      <c r="B95" s="29"/>
      <c r="C95" s="20"/>
      <c r="D95" s="70"/>
    </row>
    <row r="96" spans="1:4" x14ac:dyDescent="0.25">
      <c r="A96" s="40" t="s">
        <v>35</v>
      </c>
      <c r="B96" s="75"/>
      <c r="C96" s="74"/>
      <c r="D96" s="97"/>
    </row>
    <row r="97" spans="1:4" ht="15.75" thickBot="1" x14ac:dyDescent="0.3">
      <c r="A97" s="41" t="s">
        <v>36</v>
      </c>
      <c r="B97" s="72"/>
      <c r="C97" s="98"/>
      <c r="D97" s="73"/>
    </row>
    <row r="98" spans="1:4" ht="15.75" thickBot="1" x14ac:dyDescent="0.3">
      <c r="A98" s="84"/>
      <c r="B98" s="93"/>
      <c r="C98" s="84"/>
      <c r="D98" s="84"/>
    </row>
    <row r="99" spans="1:4" ht="15.75" thickBot="1" x14ac:dyDescent="0.3">
      <c r="A99" s="80" t="s">
        <v>50</v>
      </c>
      <c r="B99" s="99"/>
      <c r="C99" s="99"/>
      <c r="D99" s="83"/>
    </row>
    <row r="100" spans="1:4" ht="15.75" thickBot="1" x14ac:dyDescent="0.3">
      <c r="A100" s="100" t="s">
        <v>51</v>
      </c>
      <c r="B100" s="59">
        <v>0.68</v>
      </c>
      <c r="C100" s="59"/>
      <c r="D100" s="95"/>
    </row>
    <row r="101" spans="1:4" x14ac:dyDescent="0.25">
      <c r="A101" s="94"/>
      <c r="B101" s="20"/>
      <c r="C101" s="20"/>
      <c r="D101" s="28"/>
    </row>
    <row r="102" spans="1:4" ht="210" x14ac:dyDescent="0.25">
      <c r="A102" s="101" t="s">
        <v>41</v>
      </c>
      <c r="B102" s="93"/>
      <c r="C102" s="101" t="s">
        <v>42</v>
      </c>
      <c r="D102" s="84"/>
    </row>
    <row r="103" spans="1:4" ht="60" x14ac:dyDescent="0.25">
      <c r="A103" s="102" t="s">
        <v>233</v>
      </c>
      <c r="B103" s="93"/>
      <c r="C103" s="102" t="s">
        <v>43</v>
      </c>
      <c r="D103" s="84"/>
    </row>
    <row r="104" spans="1:4" x14ac:dyDescent="0.25">
      <c r="A104" s="102"/>
      <c r="B104" s="84"/>
      <c r="D104" s="84"/>
    </row>
    <row r="105" spans="1:4" x14ac:dyDescent="0.25">
      <c r="A105" s="102"/>
      <c r="B105" s="84"/>
      <c r="C105" s="84"/>
      <c r="D105" s="84"/>
    </row>
    <row r="106" spans="1:4" ht="15.75" x14ac:dyDescent="0.25">
      <c r="A106" s="35"/>
      <c r="B106" s="1"/>
      <c r="D106" s="1"/>
    </row>
    <row r="107" spans="1:4" ht="15.75" x14ac:dyDescent="0.25">
      <c r="B107" s="1"/>
      <c r="D107" s="1"/>
    </row>
    <row r="108" spans="1:4" ht="15.75" x14ac:dyDescent="0.25">
      <c r="A108" s="1"/>
      <c r="B108" s="1"/>
      <c r="D108" s="1"/>
    </row>
    <row r="109" spans="1:4" ht="15.75" x14ac:dyDescent="0.25">
      <c r="A109" s="1"/>
      <c r="B109" s="1"/>
      <c r="D109" s="1"/>
    </row>
    <row r="110" spans="1:4" ht="15.75" x14ac:dyDescent="0.25">
      <c r="A110" s="1"/>
      <c r="B110" s="1"/>
      <c r="D110" s="1"/>
    </row>
    <row r="111" spans="1:4" ht="15.75" x14ac:dyDescent="0.25">
      <c r="A111" s="1"/>
      <c r="B111" s="1"/>
      <c r="C111" s="1"/>
      <c r="D111" s="1"/>
    </row>
    <row r="112" spans="1:4" ht="15.75" x14ac:dyDescent="0.25">
      <c r="A112" s="1"/>
      <c r="B112" s="1"/>
      <c r="C112" s="1"/>
      <c r="D112" s="1"/>
    </row>
    <row r="113" spans="1:4" ht="15.75" x14ac:dyDescent="0.25">
      <c r="A113" s="1"/>
      <c r="B113" s="1"/>
      <c r="C113" s="1"/>
      <c r="D113" s="1"/>
    </row>
    <row r="114" spans="1:4" ht="15.75" x14ac:dyDescent="0.25">
      <c r="A114" s="1"/>
      <c r="B114" s="1"/>
      <c r="C114" s="1"/>
      <c r="D114" s="1"/>
    </row>
    <row r="115" spans="1:4" ht="15.75" x14ac:dyDescent="0.25">
      <c r="A115" s="1"/>
      <c r="B115" s="1"/>
      <c r="C115" s="1"/>
      <c r="D115" s="1"/>
    </row>
  </sheetData>
  <pageMargins left="0.7" right="0.7" top="0.75" bottom="0.75" header="0.3" footer="0.3"/>
  <pageSetup paperSize="9" scale="86" fitToHeight="0" orientation="portrait" r:id="rId1"/>
  <rowBreaks count="2" manualBreakCount="2">
    <brk id="35" max="16383" man="1"/>
    <brk id="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abSelected="1" topLeftCell="A10" workbookViewId="0">
      <selection activeCell="D28" sqref="D28"/>
    </sheetView>
  </sheetViews>
  <sheetFormatPr defaultRowHeight="15" x14ac:dyDescent="0.25"/>
  <cols>
    <col min="1" max="1" width="20.7109375" customWidth="1"/>
    <col min="2" max="2" width="16.5703125" customWidth="1"/>
    <col min="3" max="3" width="11.85546875" customWidth="1"/>
    <col min="4" max="4" width="14.42578125" bestFit="1" customWidth="1"/>
    <col min="5" max="5" width="14.28515625" bestFit="1" customWidth="1"/>
    <col min="6" max="6" width="13.42578125" bestFit="1" customWidth="1"/>
  </cols>
  <sheetData>
    <row r="1" spans="1:7" ht="15.75" x14ac:dyDescent="0.25">
      <c r="A1" s="1"/>
      <c r="B1" s="1"/>
      <c r="C1" s="1"/>
      <c r="D1" s="1"/>
      <c r="E1" s="1"/>
      <c r="F1" s="1"/>
      <c r="G1" s="1"/>
    </row>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8.75" x14ac:dyDescent="0.3">
      <c r="A5" s="2" t="s">
        <v>52</v>
      </c>
      <c r="B5" s="1"/>
      <c r="C5" s="55"/>
      <c r="D5" s="1"/>
      <c r="E5" s="3">
        <v>41152</v>
      </c>
      <c r="F5" s="1"/>
      <c r="G5" s="1"/>
    </row>
    <row r="6" spans="1:7" ht="19.5" thickBot="1" x14ac:dyDescent="0.35">
      <c r="A6" s="2"/>
      <c r="B6" s="1"/>
      <c r="C6" s="1"/>
      <c r="D6" s="1"/>
      <c r="E6" s="1"/>
      <c r="F6" s="1"/>
      <c r="G6" s="1"/>
    </row>
    <row r="7" spans="1:7" ht="15.75" x14ac:dyDescent="0.25">
      <c r="A7" s="4" t="s">
        <v>53</v>
      </c>
      <c r="B7" s="5"/>
      <c r="C7" s="5"/>
      <c r="D7" s="5"/>
      <c r="E7" s="5"/>
      <c r="F7" s="5"/>
      <c r="G7" s="6"/>
    </row>
    <row r="8" spans="1:7" ht="16.5" thickBot="1" x14ac:dyDescent="0.3">
      <c r="A8" s="7"/>
      <c r="B8" s="8"/>
      <c r="C8" s="8"/>
      <c r="D8" s="8"/>
      <c r="E8" s="8"/>
      <c r="F8" s="8"/>
      <c r="G8" s="9"/>
    </row>
    <row r="9" spans="1:7" x14ac:dyDescent="0.25">
      <c r="A9" s="10" t="s">
        <v>54</v>
      </c>
      <c r="B9" s="44" t="s">
        <v>55</v>
      </c>
      <c r="C9" s="44"/>
      <c r="D9" s="11"/>
      <c r="E9" s="11"/>
      <c r="F9" s="11"/>
      <c r="G9" s="12"/>
    </row>
    <row r="10" spans="1:7" x14ac:dyDescent="0.25">
      <c r="A10" s="10" t="s">
        <v>56</v>
      </c>
      <c r="B10" s="44" t="s">
        <v>57</v>
      </c>
      <c r="C10" s="44"/>
      <c r="D10" s="11"/>
      <c r="E10" s="11"/>
      <c r="F10" s="45"/>
      <c r="G10" s="46"/>
    </row>
    <row r="11" spans="1:7" x14ac:dyDescent="0.25">
      <c r="A11" s="10" t="s">
        <v>58</v>
      </c>
      <c r="B11" s="47" t="s">
        <v>59</v>
      </c>
      <c r="C11" s="47"/>
      <c r="D11" s="11"/>
      <c r="E11" s="11"/>
      <c r="F11" s="45"/>
      <c r="G11" s="46"/>
    </row>
    <row r="12" spans="1:7" x14ac:dyDescent="0.25">
      <c r="A12" s="10"/>
      <c r="B12" s="11"/>
      <c r="C12" s="11"/>
      <c r="D12" s="11"/>
      <c r="E12" s="11"/>
      <c r="F12" s="11"/>
      <c r="G12" s="12"/>
    </row>
    <row r="13" spans="1:7" x14ac:dyDescent="0.25">
      <c r="A13" s="48" t="s">
        <v>60</v>
      </c>
      <c r="B13" s="49" t="s">
        <v>61</v>
      </c>
      <c r="C13" s="49" t="s">
        <v>62</v>
      </c>
      <c r="D13" s="49"/>
      <c r="E13" s="11" t="s">
        <v>63</v>
      </c>
      <c r="F13" s="11"/>
      <c r="G13" s="12"/>
    </row>
    <row r="14" spans="1:7" x14ac:dyDescent="0.25">
      <c r="A14" s="48" t="s">
        <v>64</v>
      </c>
      <c r="B14" s="47" t="s">
        <v>65</v>
      </c>
      <c r="C14" s="47" t="s">
        <v>66</v>
      </c>
      <c r="D14" s="47"/>
      <c r="E14" s="50" t="s">
        <v>67</v>
      </c>
      <c r="F14" s="11"/>
      <c r="G14" s="12"/>
    </row>
    <row r="15" spans="1:7" x14ac:dyDescent="0.25">
      <c r="A15" s="48" t="s">
        <v>68</v>
      </c>
      <c r="B15" s="47" t="s">
        <v>69</v>
      </c>
      <c r="C15" s="47" t="s">
        <v>70</v>
      </c>
      <c r="D15" s="47"/>
      <c r="E15" s="47"/>
      <c r="F15" s="11"/>
      <c r="G15" s="12"/>
    </row>
    <row r="16" spans="1:7" ht="19.5" thickBot="1" x14ac:dyDescent="0.35">
      <c r="A16" s="51"/>
      <c r="B16" s="13"/>
      <c r="C16" s="13"/>
      <c r="D16" s="13"/>
      <c r="E16" s="13"/>
      <c r="F16" s="13"/>
      <c r="G16" s="14"/>
    </row>
    <row r="17" spans="1:7" ht="16.5" thickBot="1" x14ac:dyDescent="0.3">
      <c r="A17" s="15"/>
      <c r="B17" s="15"/>
      <c r="C17" s="15"/>
      <c r="D17" s="15"/>
      <c r="E17" s="15"/>
      <c r="F17" s="15"/>
      <c r="G17" s="15"/>
    </row>
    <row r="18" spans="1:7" ht="15.75" x14ac:dyDescent="0.25">
      <c r="A18" s="4" t="s">
        <v>71</v>
      </c>
      <c r="B18" s="16"/>
      <c r="C18" s="16"/>
      <c r="D18" s="16"/>
      <c r="E18" s="16"/>
      <c r="F18" s="16"/>
      <c r="G18" s="17"/>
    </row>
    <row r="19" spans="1:7" ht="16.5" thickBot="1" x14ac:dyDescent="0.3">
      <c r="A19" s="52"/>
      <c r="B19" s="53"/>
      <c r="C19" s="53"/>
      <c r="D19" s="53"/>
      <c r="E19" s="53"/>
      <c r="F19" s="53"/>
      <c r="G19" s="54"/>
    </row>
    <row r="20" spans="1:7" ht="15.75" x14ac:dyDescent="0.25">
      <c r="A20" s="103"/>
      <c r="B20" s="103"/>
      <c r="C20" s="104"/>
      <c r="D20" s="104"/>
      <c r="E20" s="104"/>
      <c r="F20" s="104"/>
      <c r="G20" s="105"/>
    </row>
    <row r="21" spans="1:7" ht="15.75" x14ac:dyDescent="0.25">
      <c r="A21" s="103" t="s">
        <v>72</v>
      </c>
      <c r="B21" s="103"/>
      <c r="C21" s="104"/>
      <c r="D21" s="104"/>
      <c r="E21" s="104"/>
      <c r="F21" s="104"/>
      <c r="G21" s="105"/>
    </row>
    <row r="22" spans="1:7" ht="15.75" x14ac:dyDescent="0.25">
      <c r="A22" s="106" t="s">
        <v>73</v>
      </c>
      <c r="B22" s="104" t="s">
        <v>74</v>
      </c>
      <c r="C22" s="104" t="s">
        <v>75</v>
      </c>
      <c r="D22" s="104" t="s">
        <v>76</v>
      </c>
      <c r="E22" s="104" t="s">
        <v>77</v>
      </c>
      <c r="F22" s="104" t="s">
        <v>78</v>
      </c>
      <c r="G22" s="105" t="s">
        <v>79</v>
      </c>
    </row>
    <row r="23" spans="1:7" ht="15.75" x14ac:dyDescent="0.25">
      <c r="A23" s="107" t="s">
        <v>80</v>
      </c>
      <c r="B23" s="108" t="s">
        <v>81</v>
      </c>
      <c r="C23" s="108" t="s">
        <v>82</v>
      </c>
      <c r="D23" s="109" t="s">
        <v>234</v>
      </c>
      <c r="E23" s="108" t="s">
        <v>83</v>
      </c>
      <c r="F23" s="110">
        <v>8104</v>
      </c>
      <c r="G23" s="111">
        <v>4.5</v>
      </c>
    </row>
    <row r="24" spans="1:7" ht="15.75" x14ac:dyDescent="0.25">
      <c r="A24" s="107" t="s">
        <v>84</v>
      </c>
      <c r="B24" s="108" t="s">
        <v>85</v>
      </c>
      <c r="C24" s="108" t="s">
        <v>82</v>
      </c>
      <c r="D24" s="108" t="s">
        <v>235</v>
      </c>
      <c r="E24" s="108" t="s">
        <v>86</v>
      </c>
      <c r="F24" s="110">
        <v>16984</v>
      </c>
      <c r="G24" s="111">
        <v>4.5</v>
      </c>
    </row>
    <row r="25" spans="1:7" ht="15.75" x14ac:dyDescent="0.25">
      <c r="A25" s="107" t="s">
        <v>229</v>
      </c>
      <c r="B25" s="108" t="s">
        <v>230</v>
      </c>
      <c r="C25" s="108" t="s">
        <v>82</v>
      </c>
      <c r="D25" s="108" t="s">
        <v>236</v>
      </c>
      <c r="E25" s="108" t="s">
        <v>231</v>
      </c>
      <c r="F25" s="110">
        <v>1200</v>
      </c>
      <c r="G25" s="111">
        <v>2.25</v>
      </c>
    </row>
    <row r="26" spans="1:7" ht="15.75" x14ac:dyDescent="0.25">
      <c r="A26" s="107" t="s">
        <v>87</v>
      </c>
      <c r="B26" s="108" t="s">
        <v>88</v>
      </c>
      <c r="C26" s="108" t="s">
        <v>82</v>
      </c>
      <c r="D26" s="108" t="s">
        <v>237</v>
      </c>
      <c r="E26" s="108" t="s">
        <v>89</v>
      </c>
      <c r="F26" s="110">
        <v>19200</v>
      </c>
      <c r="G26" s="111">
        <v>4</v>
      </c>
    </row>
    <row r="27" spans="1:7" ht="15.75" x14ac:dyDescent="0.25">
      <c r="A27" s="107" t="s">
        <v>90</v>
      </c>
      <c r="B27" s="108" t="s">
        <v>91</v>
      </c>
      <c r="C27" s="108" t="s">
        <v>82</v>
      </c>
      <c r="D27" s="108" t="s">
        <v>238</v>
      </c>
      <c r="E27" s="108" t="s">
        <v>92</v>
      </c>
      <c r="F27" s="110">
        <v>10250</v>
      </c>
      <c r="G27" s="111">
        <v>4.5</v>
      </c>
    </row>
    <row r="28" spans="1:7" ht="15.75" x14ac:dyDescent="0.25">
      <c r="A28" s="112"/>
      <c r="B28" s="112"/>
      <c r="C28" s="112"/>
      <c r="D28" s="112"/>
      <c r="E28" s="112"/>
      <c r="F28" s="112"/>
      <c r="G28" s="111"/>
    </row>
    <row r="29" spans="1:7" ht="15.75" x14ac:dyDescent="0.25">
      <c r="A29" s="107"/>
      <c r="B29" s="108"/>
      <c r="C29" s="108"/>
      <c r="D29" s="108"/>
      <c r="E29" s="108"/>
      <c r="F29" s="110"/>
      <c r="G29" s="111"/>
    </row>
    <row r="30" spans="1:7" ht="15.75" x14ac:dyDescent="0.25">
      <c r="A30" s="107"/>
      <c r="B30" s="108"/>
      <c r="C30" s="108"/>
      <c r="D30" s="108"/>
      <c r="E30" s="108"/>
      <c r="F30" s="113">
        <f>SUM(F23:F29)</f>
        <v>55738</v>
      </c>
      <c r="G30" s="114"/>
    </row>
    <row r="31" spans="1:7" ht="15.75" x14ac:dyDescent="0.25">
      <c r="A31" s="115" t="s">
        <v>93</v>
      </c>
      <c r="B31" s="108"/>
      <c r="C31" s="108"/>
      <c r="D31" s="108"/>
      <c r="E31" s="108"/>
      <c r="F31" s="108"/>
      <c r="G31" s="114"/>
    </row>
    <row r="32" spans="1:7" ht="15.75" x14ac:dyDescent="0.25">
      <c r="A32" s="106" t="s">
        <v>73</v>
      </c>
      <c r="B32" s="108" t="s">
        <v>74</v>
      </c>
      <c r="C32" s="108" t="s">
        <v>75</v>
      </c>
      <c r="D32" s="108" t="s">
        <v>76</v>
      </c>
      <c r="E32" s="108" t="s">
        <v>77</v>
      </c>
      <c r="F32" s="108" t="s">
        <v>78</v>
      </c>
      <c r="G32" s="114" t="s">
        <v>79</v>
      </c>
    </row>
    <row r="33" spans="1:7" ht="15.75" x14ac:dyDescent="0.25">
      <c r="A33" s="107" t="s">
        <v>94</v>
      </c>
      <c r="B33" s="108" t="s">
        <v>95</v>
      </c>
      <c r="C33" s="108" t="s">
        <v>96</v>
      </c>
      <c r="D33" s="108" t="s">
        <v>97</v>
      </c>
      <c r="E33" s="108" t="s">
        <v>98</v>
      </c>
      <c r="F33" s="110">
        <v>233</v>
      </c>
      <c r="G33" s="114">
        <v>2.8050000000000002</v>
      </c>
    </row>
    <row r="34" spans="1:7" ht="15.75" x14ac:dyDescent="0.25">
      <c r="A34" s="107" t="s">
        <v>99</v>
      </c>
      <c r="B34" s="108" t="s">
        <v>100</v>
      </c>
      <c r="C34" s="108" t="s">
        <v>101</v>
      </c>
      <c r="D34" s="108" t="s">
        <v>102</v>
      </c>
      <c r="E34" s="108" t="s">
        <v>103</v>
      </c>
      <c r="F34" s="110">
        <v>9032</v>
      </c>
      <c r="G34" s="114">
        <v>2.625</v>
      </c>
    </row>
    <row r="35" spans="1:7" ht="15.75" x14ac:dyDescent="0.25">
      <c r="A35" s="107" t="s">
        <v>104</v>
      </c>
      <c r="B35" s="108" t="s">
        <v>105</v>
      </c>
      <c r="C35" s="108" t="s">
        <v>96</v>
      </c>
      <c r="D35" s="108" t="s">
        <v>106</v>
      </c>
      <c r="E35" s="108" t="s">
        <v>107</v>
      </c>
      <c r="F35" s="110">
        <v>1275</v>
      </c>
      <c r="G35" s="116" t="s">
        <v>108</v>
      </c>
    </row>
    <row r="36" spans="1:7" ht="15.75" x14ac:dyDescent="0.25">
      <c r="A36" s="107" t="s">
        <v>109</v>
      </c>
      <c r="B36" s="108" t="s">
        <v>110</v>
      </c>
      <c r="C36" s="108" t="s">
        <v>101</v>
      </c>
      <c r="D36" s="108" t="s">
        <v>111</v>
      </c>
      <c r="E36" s="108" t="s">
        <v>112</v>
      </c>
      <c r="F36" s="110">
        <f>6753+2977</f>
        <v>9730</v>
      </c>
      <c r="G36" s="114">
        <v>2.875</v>
      </c>
    </row>
    <row r="37" spans="1:7" ht="15.75" x14ac:dyDescent="0.25">
      <c r="A37" s="107" t="s">
        <v>113</v>
      </c>
      <c r="B37" s="108" t="s">
        <v>114</v>
      </c>
      <c r="C37" s="108" t="s">
        <v>96</v>
      </c>
      <c r="D37" s="108" t="s">
        <v>115</v>
      </c>
      <c r="E37" s="108" t="s">
        <v>116</v>
      </c>
      <c r="F37" s="110">
        <v>847</v>
      </c>
      <c r="G37" s="117">
        <v>1.75</v>
      </c>
    </row>
    <row r="38" spans="1:7" ht="15.75" x14ac:dyDescent="0.25">
      <c r="A38" s="107" t="s">
        <v>225</v>
      </c>
      <c r="B38" s="108" t="s">
        <v>226</v>
      </c>
      <c r="C38" s="108" t="s">
        <v>227</v>
      </c>
      <c r="D38" s="108" t="s">
        <v>117</v>
      </c>
      <c r="E38" s="108" t="s">
        <v>228</v>
      </c>
      <c r="F38" s="110">
        <v>1177</v>
      </c>
      <c r="G38" s="118" t="s">
        <v>108</v>
      </c>
    </row>
    <row r="39" spans="1:7" ht="15.75" x14ac:dyDescent="0.25">
      <c r="A39" s="107" t="s">
        <v>118</v>
      </c>
      <c r="B39" s="108" t="s">
        <v>119</v>
      </c>
      <c r="C39" s="108" t="s">
        <v>96</v>
      </c>
      <c r="D39" s="108" t="s">
        <v>203</v>
      </c>
      <c r="E39" s="108" t="s">
        <v>120</v>
      </c>
      <c r="F39" s="110">
        <v>290</v>
      </c>
      <c r="G39" s="114">
        <v>3.6549999999999998</v>
      </c>
    </row>
    <row r="40" spans="1:7" ht="15.75" x14ac:dyDescent="0.25">
      <c r="A40" s="119" t="s">
        <v>215</v>
      </c>
      <c r="B40" s="119" t="s">
        <v>216</v>
      </c>
      <c r="C40" s="119" t="s">
        <v>96</v>
      </c>
      <c r="D40" s="119" t="s">
        <v>217</v>
      </c>
      <c r="E40" s="119" t="s">
        <v>218</v>
      </c>
      <c r="F40" s="120">
        <v>1295</v>
      </c>
      <c r="G40" s="117">
        <v>1</v>
      </c>
    </row>
    <row r="41" spans="1:7" ht="15.75" x14ac:dyDescent="0.25">
      <c r="A41" s="107"/>
      <c r="B41" s="108"/>
      <c r="C41" s="108"/>
      <c r="D41" s="108"/>
      <c r="E41" s="108"/>
      <c r="F41" s="113">
        <f>SUM(F33:F40)</f>
        <v>23879</v>
      </c>
      <c r="G41" s="114"/>
    </row>
    <row r="42" spans="1:7" ht="15.75" x14ac:dyDescent="0.25">
      <c r="A42" s="115" t="s">
        <v>121</v>
      </c>
      <c r="B42" s="108"/>
      <c r="C42" s="108"/>
      <c r="D42" s="108"/>
      <c r="E42" s="108"/>
      <c r="F42" s="108"/>
      <c r="G42" s="114"/>
    </row>
    <row r="43" spans="1:7" s="60" customFormat="1" ht="15.75" x14ac:dyDescent="0.25">
      <c r="A43" s="106" t="s">
        <v>73</v>
      </c>
      <c r="B43" s="108" t="s">
        <v>74</v>
      </c>
      <c r="C43" s="108" t="s">
        <v>75</v>
      </c>
      <c r="D43" s="108" t="s">
        <v>76</v>
      </c>
      <c r="E43" s="108" t="s">
        <v>77</v>
      </c>
      <c r="F43" s="108" t="s">
        <v>78</v>
      </c>
      <c r="G43" s="114" t="s">
        <v>79</v>
      </c>
    </row>
    <row r="44" spans="1:7" s="60" customFormat="1" ht="15.75" x14ac:dyDescent="0.25">
      <c r="A44" s="107" t="s">
        <v>208</v>
      </c>
      <c r="B44" s="108" t="s">
        <v>209</v>
      </c>
      <c r="C44" s="108" t="s">
        <v>82</v>
      </c>
      <c r="D44" s="108"/>
      <c r="E44" s="108" t="s">
        <v>232</v>
      </c>
      <c r="F44" s="108">
        <v>275</v>
      </c>
      <c r="G44" s="116" t="s">
        <v>108</v>
      </c>
    </row>
    <row r="45" spans="1:7" s="60" customFormat="1" ht="15.75" x14ac:dyDescent="0.25">
      <c r="A45" s="107" t="s">
        <v>122</v>
      </c>
      <c r="B45" s="108" t="s">
        <v>123</v>
      </c>
      <c r="C45" s="108" t="s">
        <v>82</v>
      </c>
      <c r="D45" s="108" t="s">
        <v>124</v>
      </c>
      <c r="E45" s="108" t="s">
        <v>125</v>
      </c>
      <c r="F45" s="108">
        <v>100</v>
      </c>
      <c r="G45" s="116" t="s">
        <v>108</v>
      </c>
    </row>
    <row r="46" spans="1:7" s="60" customFormat="1" ht="15.75" x14ac:dyDescent="0.25">
      <c r="A46" s="107" t="s">
        <v>126</v>
      </c>
      <c r="B46" s="108" t="s">
        <v>127</v>
      </c>
      <c r="C46" s="108" t="s">
        <v>82</v>
      </c>
      <c r="D46" s="108" t="s">
        <v>128</v>
      </c>
      <c r="E46" s="108" t="s">
        <v>129</v>
      </c>
      <c r="F46" s="108">
        <v>150</v>
      </c>
      <c r="G46" s="116" t="s">
        <v>108</v>
      </c>
    </row>
    <row r="47" spans="1:7" s="60" customFormat="1" ht="15.75" x14ac:dyDescent="0.25">
      <c r="A47" s="107" t="s">
        <v>130</v>
      </c>
      <c r="B47" s="108" t="s">
        <v>131</v>
      </c>
      <c r="C47" s="108" t="s">
        <v>82</v>
      </c>
      <c r="D47" s="108" t="s">
        <v>132</v>
      </c>
      <c r="E47" s="108" t="s">
        <v>133</v>
      </c>
      <c r="F47" s="108">
        <v>2175</v>
      </c>
      <c r="G47" s="116" t="s">
        <v>108</v>
      </c>
    </row>
    <row r="48" spans="1:7" s="60" customFormat="1" ht="15.75" x14ac:dyDescent="0.25">
      <c r="A48" s="107" t="s">
        <v>134</v>
      </c>
      <c r="B48" s="108" t="s">
        <v>135</v>
      </c>
      <c r="C48" s="108" t="s">
        <v>82</v>
      </c>
      <c r="D48" s="108" t="s">
        <v>136</v>
      </c>
      <c r="E48" s="108" t="s">
        <v>137</v>
      </c>
      <c r="F48" s="108">
        <v>600</v>
      </c>
      <c r="G48" s="116" t="s">
        <v>108</v>
      </c>
    </row>
    <row r="49" spans="1:7" s="60" customFormat="1" ht="15.75" x14ac:dyDescent="0.25">
      <c r="A49" s="107" t="s">
        <v>138</v>
      </c>
      <c r="B49" s="108" t="s">
        <v>139</v>
      </c>
      <c r="C49" s="108" t="s">
        <v>82</v>
      </c>
      <c r="D49" s="108" t="s">
        <v>140</v>
      </c>
      <c r="E49" s="108" t="s">
        <v>141</v>
      </c>
      <c r="F49" s="108">
        <v>550</v>
      </c>
      <c r="G49" s="116" t="s">
        <v>108</v>
      </c>
    </row>
    <row r="50" spans="1:7" s="60" customFormat="1" ht="15.75" x14ac:dyDescent="0.25">
      <c r="A50" s="107" t="s">
        <v>142</v>
      </c>
      <c r="B50" s="108" t="s">
        <v>143</v>
      </c>
      <c r="C50" s="108" t="s">
        <v>82</v>
      </c>
      <c r="D50" s="108" t="s">
        <v>144</v>
      </c>
      <c r="E50" s="108" t="s">
        <v>145</v>
      </c>
      <c r="F50" s="108">
        <v>300</v>
      </c>
      <c r="G50" s="116" t="s">
        <v>108</v>
      </c>
    </row>
    <row r="51" spans="1:7" s="60" customFormat="1" ht="15.75" x14ac:dyDescent="0.25">
      <c r="A51" s="107" t="s">
        <v>146</v>
      </c>
      <c r="B51" s="108" t="s">
        <v>147</v>
      </c>
      <c r="C51" s="108" t="s">
        <v>82</v>
      </c>
      <c r="D51" s="108" t="s">
        <v>148</v>
      </c>
      <c r="E51" s="108" t="s">
        <v>149</v>
      </c>
      <c r="F51" s="108">
        <v>400</v>
      </c>
      <c r="G51" s="116" t="s">
        <v>108</v>
      </c>
    </row>
    <row r="52" spans="1:7" s="60" customFormat="1" ht="15.75" x14ac:dyDescent="0.25">
      <c r="A52" s="107" t="s">
        <v>150</v>
      </c>
      <c r="B52" s="108" t="s">
        <v>151</v>
      </c>
      <c r="C52" s="108" t="s">
        <v>82</v>
      </c>
      <c r="D52" s="108" t="s">
        <v>152</v>
      </c>
      <c r="E52" s="108" t="s">
        <v>153</v>
      </c>
      <c r="F52" s="108">
        <v>740</v>
      </c>
      <c r="G52" s="116" t="s">
        <v>108</v>
      </c>
    </row>
    <row r="53" spans="1:7" s="60" customFormat="1" ht="15.75" x14ac:dyDescent="0.25">
      <c r="A53" s="107" t="s">
        <v>154</v>
      </c>
      <c r="B53" s="108" t="s">
        <v>155</v>
      </c>
      <c r="C53" s="108" t="s">
        <v>82</v>
      </c>
      <c r="D53" s="108" t="s">
        <v>148</v>
      </c>
      <c r="E53" s="108" t="s">
        <v>156</v>
      </c>
      <c r="F53" s="108">
        <v>826</v>
      </c>
      <c r="G53" s="116" t="s">
        <v>108</v>
      </c>
    </row>
    <row r="54" spans="1:7" s="60" customFormat="1" ht="15.75" x14ac:dyDescent="0.25">
      <c r="A54" s="107" t="s">
        <v>157</v>
      </c>
      <c r="B54" s="108" t="s">
        <v>158</v>
      </c>
      <c r="C54" s="108" t="s">
        <v>82</v>
      </c>
      <c r="D54" s="108" t="s">
        <v>159</v>
      </c>
      <c r="E54" s="108" t="s">
        <v>160</v>
      </c>
      <c r="F54" s="108">
        <v>700</v>
      </c>
      <c r="G54" s="116" t="s">
        <v>108</v>
      </c>
    </row>
    <row r="55" spans="1:7" s="60" customFormat="1" ht="15.75" x14ac:dyDescent="0.25">
      <c r="A55" s="107" t="s">
        <v>161</v>
      </c>
      <c r="B55" s="108" t="s">
        <v>162</v>
      </c>
      <c r="C55" s="108" t="s">
        <v>82</v>
      </c>
      <c r="D55" s="108" t="s">
        <v>136</v>
      </c>
      <c r="E55" s="108" t="s">
        <v>163</v>
      </c>
      <c r="F55" s="108">
        <v>200</v>
      </c>
      <c r="G55" s="116" t="s">
        <v>108</v>
      </c>
    </row>
    <row r="56" spans="1:7" s="60" customFormat="1" ht="15.75" x14ac:dyDescent="0.25">
      <c r="A56" s="107" t="s">
        <v>164</v>
      </c>
      <c r="B56" s="108" t="s">
        <v>165</v>
      </c>
      <c r="C56" s="108" t="s">
        <v>82</v>
      </c>
      <c r="D56" s="108" t="s">
        <v>166</v>
      </c>
      <c r="E56" s="108" t="s">
        <v>167</v>
      </c>
      <c r="F56" s="108">
        <v>600</v>
      </c>
      <c r="G56" s="116" t="s">
        <v>108</v>
      </c>
    </row>
    <row r="57" spans="1:7" s="60" customFormat="1" ht="15.75" x14ac:dyDescent="0.25">
      <c r="A57" s="107" t="s">
        <v>168</v>
      </c>
      <c r="B57" s="108" t="s">
        <v>169</v>
      </c>
      <c r="C57" s="108" t="s">
        <v>82</v>
      </c>
      <c r="D57" s="108" t="s">
        <v>170</v>
      </c>
      <c r="E57" s="108" t="s">
        <v>171</v>
      </c>
      <c r="F57" s="108">
        <v>550</v>
      </c>
      <c r="G57" s="116" t="s">
        <v>108</v>
      </c>
    </row>
    <row r="58" spans="1:7" s="60" customFormat="1" ht="15.75" x14ac:dyDescent="0.25">
      <c r="A58" s="107" t="s">
        <v>172</v>
      </c>
      <c r="B58" s="108" t="s">
        <v>173</v>
      </c>
      <c r="C58" s="108" t="s">
        <v>82</v>
      </c>
      <c r="D58" s="108" t="s">
        <v>174</v>
      </c>
      <c r="E58" s="108" t="s">
        <v>175</v>
      </c>
      <c r="F58" s="108">
        <v>100</v>
      </c>
      <c r="G58" s="116" t="s">
        <v>108</v>
      </c>
    </row>
    <row r="59" spans="1:7" s="60" customFormat="1" ht="15.75" x14ac:dyDescent="0.25">
      <c r="A59" s="107" t="s">
        <v>176</v>
      </c>
      <c r="B59" s="108" t="s">
        <v>177</v>
      </c>
      <c r="C59" s="108" t="s">
        <v>82</v>
      </c>
      <c r="D59" s="108" t="s">
        <v>178</v>
      </c>
      <c r="E59" s="108" t="s">
        <v>179</v>
      </c>
      <c r="F59" s="108">
        <v>225</v>
      </c>
      <c r="G59" s="116" t="s">
        <v>108</v>
      </c>
    </row>
    <row r="60" spans="1:7" s="60" customFormat="1" ht="15.75" x14ac:dyDescent="0.25">
      <c r="A60" s="119" t="s">
        <v>210</v>
      </c>
      <c r="B60" s="119" t="s">
        <v>211</v>
      </c>
      <c r="C60" s="119" t="s">
        <v>82</v>
      </c>
      <c r="D60" s="108" t="s">
        <v>213</v>
      </c>
      <c r="E60" s="119" t="s">
        <v>212</v>
      </c>
      <c r="F60" s="119">
        <v>200</v>
      </c>
      <c r="G60" s="116" t="s">
        <v>108</v>
      </c>
    </row>
    <row r="61" spans="1:7" s="60" customFormat="1" ht="15.75" x14ac:dyDescent="0.25">
      <c r="A61" s="107" t="s">
        <v>180</v>
      </c>
      <c r="B61" s="108" t="s">
        <v>181</v>
      </c>
      <c r="C61" s="108" t="s">
        <v>82</v>
      </c>
      <c r="D61" s="108" t="s">
        <v>182</v>
      </c>
      <c r="E61" s="108" t="s">
        <v>183</v>
      </c>
      <c r="F61" s="108">
        <v>100</v>
      </c>
      <c r="G61" s="114">
        <v>3.25</v>
      </c>
    </row>
    <row r="62" spans="1:7" s="60" customFormat="1" ht="15.75" x14ac:dyDescent="0.25">
      <c r="A62" s="107"/>
      <c r="B62" s="108"/>
      <c r="C62" s="108"/>
      <c r="D62" s="108"/>
      <c r="E62" s="108"/>
      <c r="F62" s="108"/>
      <c r="G62" s="116"/>
    </row>
    <row r="63" spans="1:7" ht="15.75" x14ac:dyDescent="0.25">
      <c r="A63" s="107"/>
      <c r="B63" s="108"/>
      <c r="C63" s="108"/>
      <c r="D63" s="108"/>
      <c r="E63" s="108"/>
      <c r="F63" s="104">
        <f>SUM(F44:F62)</f>
        <v>8791</v>
      </c>
      <c r="G63" s="114"/>
    </row>
    <row r="64" spans="1:7" ht="15.75" x14ac:dyDescent="0.25">
      <c r="A64" s="107"/>
      <c r="B64" s="108"/>
      <c r="C64" s="108"/>
      <c r="D64" s="108"/>
      <c r="E64" s="108"/>
      <c r="F64" s="108"/>
      <c r="G64" s="114"/>
    </row>
    <row r="65" spans="1:7" ht="16.5" thickBot="1" x14ac:dyDescent="0.3">
      <c r="A65" s="106" t="s">
        <v>184</v>
      </c>
      <c r="B65" s="108"/>
      <c r="C65" s="108"/>
      <c r="D65" s="108"/>
      <c r="E65" s="108"/>
      <c r="F65" s="113">
        <f>F30++F41+F63</f>
        <v>88408</v>
      </c>
      <c r="G65" s="114"/>
    </row>
    <row r="66" spans="1:7" ht="16.5" thickBot="1" x14ac:dyDescent="0.3">
      <c r="A66" s="121" t="s">
        <v>185</v>
      </c>
      <c r="B66" s="122"/>
      <c r="C66" s="122"/>
      <c r="D66" s="122"/>
      <c r="E66" s="122"/>
      <c r="F66" s="122"/>
      <c r="G66" s="123"/>
    </row>
    <row r="67" spans="1:7" ht="16.5" thickBot="1" x14ac:dyDescent="0.3">
      <c r="A67" s="124"/>
      <c r="B67" s="124"/>
      <c r="C67" s="124"/>
      <c r="D67" s="124"/>
      <c r="E67" s="124"/>
      <c r="F67" s="124"/>
      <c r="G67" s="124"/>
    </row>
    <row r="68" spans="1:7" ht="32.25" thickBot="1" x14ac:dyDescent="0.3">
      <c r="A68" s="125" t="s">
        <v>186</v>
      </c>
      <c r="B68" s="126"/>
      <c r="C68" s="124"/>
      <c r="D68" s="124"/>
      <c r="E68" s="124"/>
      <c r="F68" s="124"/>
      <c r="G68" s="124"/>
    </row>
    <row r="69" spans="1:7" ht="15.75" x14ac:dyDescent="0.25">
      <c r="A69" s="127">
        <v>2012</v>
      </c>
      <c r="B69" s="128">
        <f>+F45+F44</f>
        <v>375</v>
      </c>
      <c r="C69" s="124"/>
      <c r="D69" s="124"/>
      <c r="E69" s="124"/>
      <c r="F69" s="124"/>
      <c r="G69" s="124"/>
    </row>
    <row r="70" spans="1:7" ht="15.75" x14ac:dyDescent="0.25">
      <c r="A70" s="127">
        <v>2013</v>
      </c>
      <c r="B70" s="129">
        <f>F23++F33+F46+F47+F48+F49+F50</f>
        <v>12112</v>
      </c>
      <c r="C70" s="124"/>
      <c r="D70" s="124"/>
      <c r="E70" s="124"/>
      <c r="F70" s="124"/>
      <c r="G70" s="124"/>
    </row>
    <row r="71" spans="1:7" ht="15.75" x14ac:dyDescent="0.25">
      <c r="A71" s="127">
        <v>2014</v>
      </c>
      <c r="B71" s="129">
        <f>F24+F34+F35+F51+F52</f>
        <v>28431</v>
      </c>
      <c r="C71" s="124"/>
      <c r="D71" s="124"/>
      <c r="E71" s="124"/>
      <c r="F71" s="124"/>
      <c r="G71" s="124"/>
    </row>
    <row r="72" spans="1:7" ht="15.75" x14ac:dyDescent="0.25">
      <c r="A72" s="127">
        <v>2015</v>
      </c>
      <c r="B72" s="129">
        <f>F36+F37+F53+F54+F55+F56+F57+F58+F25</f>
        <v>14753</v>
      </c>
      <c r="C72" s="124"/>
      <c r="D72" s="124"/>
      <c r="E72" s="124"/>
      <c r="F72" s="124"/>
      <c r="G72" s="124"/>
    </row>
    <row r="73" spans="1:7" ht="15.75" x14ac:dyDescent="0.25">
      <c r="A73" s="127">
        <v>2016</v>
      </c>
      <c r="B73" s="129">
        <f>F26+F59</f>
        <v>19425</v>
      </c>
      <c r="C73" s="124"/>
      <c r="D73" s="124"/>
      <c r="E73" s="124"/>
      <c r="F73" s="124"/>
      <c r="G73" s="124"/>
    </row>
    <row r="74" spans="1:7" ht="15.75" x14ac:dyDescent="0.25">
      <c r="A74" s="130" t="s">
        <v>187</v>
      </c>
      <c r="B74" s="129">
        <f>F27+F39+F61+F60+F40+F38</f>
        <v>13312</v>
      </c>
      <c r="C74" s="124"/>
      <c r="D74" s="124"/>
      <c r="E74" s="124"/>
      <c r="F74" s="124"/>
      <c r="G74" s="124"/>
    </row>
    <row r="75" spans="1:7" ht="16.5" thickBot="1" x14ac:dyDescent="0.3">
      <c r="A75" s="131" t="s">
        <v>0</v>
      </c>
      <c r="B75" s="132">
        <f>SUM(B69:B74)</f>
        <v>88408</v>
      </c>
      <c r="C75" s="133"/>
      <c r="D75" s="134"/>
      <c r="E75" s="134"/>
      <c r="F75" s="134"/>
      <c r="G75" s="134"/>
    </row>
    <row r="76" spans="1:7" ht="16.5" thickBot="1" x14ac:dyDescent="0.3">
      <c r="A76" s="124"/>
      <c r="B76" s="124"/>
      <c r="C76" s="124"/>
      <c r="D76" s="124"/>
      <c r="E76" s="124"/>
      <c r="F76" s="124"/>
      <c r="G76" s="124"/>
    </row>
    <row r="77" spans="1:7" ht="15.75" x14ac:dyDescent="0.25">
      <c r="A77" s="135" t="s">
        <v>188</v>
      </c>
      <c r="B77" s="136"/>
      <c r="C77" s="124"/>
      <c r="D77" s="124"/>
      <c r="E77" s="124"/>
      <c r="F77" s="124"/>
      <c r="G77" s="124"/>
    </row>
    <row r="78" spans="1:7" ht="16.5" thickBot="1" x14ac:dyDescent="0.3">
      <c r="A78" s="137"/>
      <c r="B78" s="138"/>
      <c r="C78" s="124"/>
      <c r="D78" s="124"/>
      <c r="E78" s="124"/>
      <c r="F78" s="124"/>
      <c r="G78" s="124"/>
    </row>
    <row r="79" spans="1:7" ht="15.75" x14ac:dyDescent="0.25">
      <c r="A79" s="130" t="s">
        <v>189</v>
      </c>
      <c r="B79" s="129">
        <f>SUM(F45:F59)+F35+F60+F38+F44</f>
        <v>11143</v>
      </c>
      <c r="C79" s="124"/>
      <c r="D79" s="124"/>
      <c r="E79" s="124"/>
      <c r="F79" s="124"/>
      <c r="G79" s="124"/>
    </row>
    <row r="80" spans="1:7" ht="15.75" x14ac:dyDescent="0.25">
      <c r="A80" s="130" t="s">
        <v>190</v>
      </c>
      <c r="B80" s="129">
        <f>F61+F39+F37+F36+F34+F33+F30+F40</f>
        <v>77265</v>
      </c>
      <c r="C80" s="124"/>
      <c r="D80" s="124"/>
      <c r="E80" s="124"/>
      <c r="F80" s="124"/>
      <c r="G80" s="124"/>
    </row>
    <row r="81" spans="1:7" ht="16.5" thickBot="1" x14ac:dyDescent="0.3">
      <c r="A81" s="131" t="s">
        <v>191</v>
      </c>
      <c r="B81" s="132">
        <f>SUM(B79:B80)</f>
        <v>88408</v>
      </c>
      <c r="C81" s="124"/>
      <c r="D81" s="124"/>
      <c r="E81" s="124"/>
      <c r="F81" s="124"/>
      <c r="G81" s="124"/>
    </row>
    <row r="82" spans="1:7" ht="15.75" x14ac:dyDescent="0.25">
      <c r="A82" s="1"/>
      <c r="B82" s="1"/>
      <c r="C82" s="1"/>
      <c r="D82" s="1"/>
      <c r="E82" s="1"/>
      <c r="F82" s="1"/>
      <c r="G82" s="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Cover Pool </vt:lpstr>
      <vt:lpstr>Covered Bonds</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Broström Åsa</cp:lastModifiedBy>
  <cp:lastPrinted>2012-11-09T09:37:00Z</cp:lastPrinted>
  <dcterms:created xsi:type="dcterms:W3CDTF">2012-11-06T10:08:59Z</dcterms:created>
  <dcterms:modified xsi:type="dcterms:W3CDTF">2012-12-20T12:11:39Z</dcterms:modified>
</cp:coreProperties>
</file>