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D91" i="6" l="1"/>
  <c r="D30" i="6" l="1"/>
  <c r="K36" i="6" l="1"/>
  <c r="L35" i="6" l="1"/>
  <c r="L34" i="6"/>
  <c r="D20" i="6" l="1"/>
  <c r="I53" i="6" l="1"/>
  <c r="D54" i="6" l="1"/>
  <c r="H54" i="6"/>
  <c r="E54" i="6"/>
  <c r="F54" i="6"/>
  <c r="G54" i="6"/>
  <c r="L95" i="6"/>
  <c r="M41" i="6" l="1"/>
  <c r="D42" i="6" s="1"/>
  <c r="M45" i="6" l="1"/>
  <c r="D46" i="6" l="1"/>
  <c r="H58" i="6"/>
  <c r="D123" i="6" l="1"/>
  <c r="E124" i="6" l="1"/>
  <c r="E123" i="6"/>
  <c r="D124" i="6"/>
  <c r="E126" i="6" l="1"/>
  <c r="D126" i="6"/>
  <c r="E110" i="6"/>
  <c r="E30" i="6"/>
  <c r="J96" i="6"/>
  <c r="D101" i="6"/>
  <c r="E99" i="6" s="1"/>
  <c r="I54" i="6"/>
  <c r="D36" i="6"/>
  <c r="E36" i="6" s="1"/>
  <c r="K31" i="6"/>
  <c r="L30" i="6" s="1"/>
  <c r="E46" i="6" l="1"/>
  <c r="I46" i="6"/>
  <c r="F46" i="6"/>
  <c r="G46" i="6"/>
  <c r="K46" i="6"/>
  <c r="H46" i="6"/>
  <c r="L46" i="6"/>
  <c r="J46" i="6"/>
  <c r="E42" i="6"/>
  <c r="I42" i="6"/>
  <c r="F42" i="6"/>
  <c r="J42" i="6"/>
  <c r="G42" i="6"/>
  <c r="K42" i="6"/>
  <c r="H42" i="6"/>
  <c r="D106" i="6"/>
  <c r="D110" i="6" s="1"/>
  <c r="E23" i="6"/>
  <c r="E27" i="6"/>
  <c r="E24" i="6"/>
  <c r="L96" i="6"/>
  <c r="D96" i="6"/>
  <c r="D59" i="6"/>
  <c r="K96" i="6"/>
  <c r="E96" i="6"/>
  <c r="E29" i="6"/>
  <c r="L27" i="6"/>
  <c r="I96" i="6"/>
  <c r="E25"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<sst xmlns="http://schemas.openxmlformats.org/spreadsheetml/2006/main" count="267" uniqueCount="170">
  <si>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</si>
  <si>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</si>
  <si>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</si>
  <si>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</si>
  <si>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</si>
  <si>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</si>
  <si>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</si>
  <si>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</si>
  <si>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</si>
  <si>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</si>
  <si>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</si>
  <si>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</si>
  <si>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</si>
  <si>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</si>
  <si>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</si>
  <si>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</si>
  <si>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</si>
  <si>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</si>
  <si>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</si>
  <si>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</si>
  <si>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</si>
  <si>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</si>
  <si>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</si>
  <si>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</si>
  <si>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</si>
  <si>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</si>
  <si>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</si>
  <si>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</si>
  <si>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</si>
  <si>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</si>
  <si>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</si>
  <si>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</si>
  <si>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</si>
  <si>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</si>
  <si>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</si>
  <si>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</si>
  <si>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</si>
  <si>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</si>
  <si>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</si>
  <si>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</si>
  <si>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</si>
  <si>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</si>
  <si>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</si>
  <si>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</si>
  <si>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</si>
  <si>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</si>
  <si>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</si>
  <si>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</si>
  <si>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</si>
  <si>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</si>
  <si>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</si>
  <si>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</si>
  <si>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</si>
  <si>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</si>
  <si>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</si>
  <si>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</si>
  <si>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</si>
  <si>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</si>
  <si>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</si>
  <si>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</si>
  <si>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</si>
  <si>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</si>
  <si>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</si>
  <si>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</si>
  <si>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</si>
  <si>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</si>
  <si>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</si>
  <si>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</si>
  <si>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</si>
  <si>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</si>
  <si>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</si>
  <si>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</si>
  <si>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</si>
  <si>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</si>
  <si>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</si>
  <si>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</si>
  <si>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</si>
  <si>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</si>
  <si>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</si>
  <si>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</si>
  <si>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</si>
  <si>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</si>
  <si>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</si>
  <si>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</si>
  <si>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</si>
  <si>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</si>
  <si>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</si>
  <si>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</si>
  <si>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</si>
  <si>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</si>
  <si>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</si>
  <si>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</si>
  <si>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</si>
  <si>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</si>
  <si>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</si>
  <si>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</si>
  <si>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</si>
  <si>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</si>
  <si>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</si>
  <si>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</si>
  <si>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</si>
  <si>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</si>
  <si>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</si>
  <si>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</si>
  <si>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</si>
  <si>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</si>
  <si>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</si>
  <si>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</si>
  <si>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</si>
  <si>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</si>
  <si>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</si>
  <si>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</si>
  <si>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</si>
  <si>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</si>
  <si>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</si>
  <si>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</si>
  <si>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</si>
  <si>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</si>
  <si>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</si>
  <si>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</si>
  <si>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</si>
  <si>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</si>
  <si>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</si>
  <si>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</si>
  <si>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</si>
  <si>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</si>
  <si>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</si>
  <si>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</si>
  <si>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</si>
  <si>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</si>
  <si>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</si>
  <si>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</si>
  <si>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</si>
  <si>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</si>
  <si>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</si>
  <si>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</si>
  <si>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</si>
  <si>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</si>
  <si>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</si>
  <si>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</si>
  <si>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</si>
  <si>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</si>
  <si>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</si>
  <si>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</si>
  <si>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</si>
  <si>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</si>
  <si>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</si>
  <si>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</si>
  <si>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</si>
  <si>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</si>
  <si>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</si>
  <si>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</si>
  <si>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</si>
  <si>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</si>
  <si>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</si>
  <si>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</si>
  <si>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</si>
  <si>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</si>
  <si>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</si>
  <si>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</si>
  <si>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</si>
  <si>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</si>
  <si>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</si>
  <si>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</si>
  <si>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</si>
  <si>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</si>
  <si>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</si>
  <si>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</si>
  <si>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31/01/2019</t>
  </si>
  <si>
    <t>XS1942708873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</si>
</sst>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1" applyNumberFormat="1" applyFont="1"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212954.81501788</v>
      </c>
      <c r="E17" s="6"/>
      <c r="F17" s="6"/>
      <c r="G17" s="6"/>
      <c r="H17" s="6"/>
      <c r="I17" s="12" t="s">
        <v>42</v>
      </c>
      <c r="J17" s="12"/>
      <c r="K17" s="90">
        <v>384859</v>
      </c>
      <c r="L17" s="6"/>
      <c r="M17" s="6"/>
      <c r="N17" s="6"/>
    </row>
    <row r="18" spans="1:14" x14ac:dyDescent="0.25">
      <c r="A18" s="1"/>
      <c r="B18" s="6"/>
      <c r="C18" s="12" t="s">
        <v>61</v>
      </c>
      <c r="D18" s="90">
        <v>9800</v>
      </c>
      <c r="E18" s="6"/>
      <c r="F18" s="6"/>
      <c r="G18" s="6"/>
      <c r="H18" s="6"/>
      <c r="I18" s="12" t="s">
        <v>43</v>
      </c>
      <c r="J18" s="12"/>
      <c r="K18" s="90">
        <v>169885</v>
      </c>
      <c r="L18" s="6"/>
      <c r="M18" s="6"/>
      <c r="N18" s="6"/>
    </row>
    <row r="19" spans="1:14" x14ac:dyDescent="0.25">
      <c r="A19" s="1"/>
      <c r="B19" s="6"/>
      <c r="C19" s="12" t="s">
        <v>28</v>
      </c>
      <c r="D19" s="23"/>
      <c r="E19" s="6"/>
      <c r="F19" s="6"/>
      <c r="G19" s="6"/>
      <c r="H19" s="6"/>
      <c r="I19" s="12" t="s">
        <v>48</v>
      </c>
      <c r="J19" s="12"/>
      <c r="K19" s="90">
        <v>169757</v>
      </c>
      <c r="L19" s="6"/>
      <c r="M19" s="6"/>
      <c r="N19" s="6"/>
    </row>
    <row r="20" spans="1:14" x14ac:dyDescent="0.25">
      <c r="A20" s="1"/>
      <c r="B20" s="6"/>
      <c r="C20" s="21" t="s">
        <v>23</v>
      </c>
      <c r="D20" s="24">
        <f>SUM(D17:D19)</f>
        <v>222754.81501788</v>
      </c>
      <c r="E20" s="6"/>
      <c r="F20" s="6"/>
      <c r="G20" s="6"/>
      <c r="H20" s="6"/>
      <c r="I20" s="12" t="s">
        <v>44</v>
      </c>
      <c r="J20" s="12"/>
      <c r="K20" s="90">
        <v>553332.03830098803</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157842.78340672996</v>
      </c>
      <c r="E23" s="35">
        <f>IF($D$30=0,,(D23/$D$30))</f>
        <v>0.7412031677224149</v>
      </c>
      <c r="F23" s="90">
        <v>532713.84829925385</v>
      </c>
      <c r="G23" s="6"/>
      <c r="H23" s="6"/>
      <c r="I23" s="74" t="s">
        <v>65</v>
      </c>
      <c r="J23" s="74"/>
      <c r="K23" s="105">
        <v>31919.844972490049</v>
      </c>
      <c r="L23" s="35">
        <f>IF($K$31=0,,(K23/$K$31))</f>
        <v>0.14989022428635945</v>
      </c>
      <c r="M23" s="6"/>
      <c r="N23" s="6"/>
    </row>
    <row r="24" spans="1:14" x14ac:dyDescent="0.25">
      <c r="A24" s="1"/>
      <c r="B24" s="6"/>
      <c r="C24" s="27" t="s">
        <v>31</v>
      </c>
      <c r="D24" s="90">
        <v>55112.031521749996</v>
      </c>
      <c r="E24" s="35">
        <f t="shared" ref="E24:E30" si="0">IF($D$30=0,,(D24/$D$30))</f>
        <v>0.25879683227758504</v>
      </c>
      <c r="F24" s="90">
        <v>624513.09</v>
      </c>
      <c r="G24" s="6"/>
      <c r="H24" s="6"/>
      <c r="I24" s="74" t="s">
        <v>63</v>
      </c>
      <c r="J24" s="74"/>
      <c r="K24" s="105">
        <v>18999.823184310011</v>
      </c>
      <c r="L24" s="35">
        <f t="shared" ref="L24:L31" si="1">IF($K$31=0,,(K24/$K$31))</f>
        <v>8.9219974625560902E-2</v>
      </c>
      <c r="M24" s="6"/>
      <c r="N24" s="6"/>
    </row>
    <row r="25" spans="1:14" x14ac:dyDescent="0.25">
      <c r="A25" s="1"/>
      <c r="B25" s="6"/>
      <c r="C25" s="27" t="s">
        <v>32</v>
      </c>
      <c r="D25" s="23"/>
      <c r="E25" s="35">
        <f t="shared" si="0"/>
        <v>0</v>
      </c>
      <c r="F25" s="75"/>
      <c r="G25" s="6"/>
      <c r="H25" s="6"/>
      <c r="I25" s="74" t="s">
        <v>64</v>
      </c>
      <c r="J25" s="74"/>
      <c r="K25" s="105">
        <v>7734.6308921900054</v>
      </c>
      <c r="L25" s="35">
        <f t="shared" si="1"/>
        <v>3.6320525998849315E-2</v>
      </c>
      <c r="M25" s="6"/>
      <c r="N25" s="6"/>
    </row>
    <row r="26" spans="1:14" x14ac:dyDescent="0.25">
      <c r="A26" s="1"/>
      <c r="B26" s="6"/>
      <c r="C26" s="27" t="s">
        <v>62</v>
      </c>
      <c r="D26" s="23"/>
      <c r="E26" s="35">
        <f t="shared" si="0"/>
        <v>0</v>
      </c>
      <c r="F26" s="75"/>
      <c r="G26" s="6"/>
      <c r="H26" s="6"/>
      <c r="I26" s="74" t="s">
        <v>56</v>
      </c>
      <c r="J26" s="74"/>
      <c r="K26" s="105">
        <v>22538.437040879999</v>
      </c>
      <c r="L26" s="35">
        <f t="shared" si="1"/>
        <v>0.10583671023568747</v>
      </c>
      <c r="M26" s="6"/>
      <c r="N26" s="6"/>
    </row>
    <row r="27" spans="1:14" x14ac:dyDescent="0.25">
      <c r="A27" s="1"/>
      <c r="B27" s="6"/>
      <c r="C27" s="27" t="s">
        <v>33</v>
      </c>
      <c r="D27" s="23"/>
      <c r="E27" s="35">
        <f t="shared" si="0"/>
        <v>0</v>
      </c>
      <c r="F27" s="75"/>
      <c r="G27" s="6"/>
      <c r="H27" s="6"/>
      <c r="I27" s="74" t="s">
        <v>57</v>
      </c>
      <c r="J27" s="74"/>
      <c r="K27" s="105">
        <v>50418.604023039916</v>
      </c>
      <c r="L27" s="35">
        <f t="shared" si="1"/>
        <v>0.23675728599972148</v>
      </c>
      <c r="M27" s="6"/>
      <c r="N27" s="6"/>
    </row>
    <row r="28" spans="1:14" x14ac:dyDescent="0.25">
      <c r="A28" s="1"/>
      <c r="B28" s="6"/>
      <c r="C28" s="27" t="s">
        <v>34</v>
      </c>
      <c r="D28" s="23"/>
      <c r="E28" s="35">
        <f t="shared" si="0"/>
        <v>0</v>
      </c>
      <c r="F28" s="75"/>
      <c r="G28" s="6"/>
      <c r="H28" s="6"/>
      <c r="I28" s="74" t="s">
        <v>58</v>
      </c>
      <c r="J28" s="74"/>
      <c r="K28" s="105">
        <v>32482.048276180041</v>
      </c>
      <c r="L28" s="35">
        <f t="shared" si="1"/>
        <v>0.15253023645926481</v>
      </c>
      <c r="M28" s="6"/>
      <c r="N28" s="6"/>
    </row>
    <row r="29" spans="1:14" x14ac:dyDescent="0.25">
      <c r="A29" s="1"/>
      <c r="B29" s="6"/>
      <c r="C29" s="27" t="s">
        <v>35</v>
      </c>
      <c r="D29" s="23"/>
      <c r="E29" s="35">
        <f t="shared" si="0"/>
        <v>0</v>
      </c>
      <c r="F29" s="75"/>
      <c r="G29" s="6"/>
      <c r="H29" s="6"/>
      <c r="I29" s="74" t="s">
        <v>59</v>
      </c>
      <c r="J29" s="74"/>
      <c r="K29" s="105">
        <v>48861.426539390028</v>
      </c>
      <c r="L29" s="35">
        <f t="shared" si="1"/>
        <v>0.22944504239455643</v>
      </c>
      <c r="M29" s="6"/>
      <c r="N29" s="6"/>
    </row>
    <row r="30" spans="1:14" x14ac:dyDescent="0.25">
      <c r="A30" s="1"/>
      <c r="B30" s="6"/>
      <c r="C30" s="26" t="s">
        <v>46</v>
      </c>
      <c r="D30" s="79">
        <f>SUM(D23:D29)</f>
        <v>212954.81492847996</v>
      </c>
      <c r="E30" s="43">
        <f t="shared" si="0"/>
        <v>1</v>
      </c>
      <c r="F30" s="6"/>
      <c r="G30" s="6"/>
      <c r="H30" s="6"/>
      <c r="I30" s="31" t="s">
        <v>40</v>
      </c>
      <c r="J30" s="31"/>
      <c r="K30" s="105">
        <v>0</v>
      </c>
      <c r="L30" s="35">
        <f t="shared" si="1"/>
        <v>0</v>
      </c>
      <c r="M30" s="6"/>
      <c r="N30" s="6"/>
    </row>
    <row r="31" spans="1:14" x14ac:dyDescent="0.25">
      <c r="A31" s="1"/>
      <c r="B31" s="6"/>
      <c r="C31" s="6"/>
      <c r="D31" s="6"/>
      <c r="E31" s="6"/>
      <c r="F31" s="6"/>
      <c r="G31" s="6"/>
      <c r="H31" s="6"/>
      <c r="I31" s="32" t="s">
        <v>46</v>
      </c>
      <c r="J31" s="33"/>
      <c r="K31" s="98">
        <f>SUM(K23:K30)</f>
        <v>212954.81492848007</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148618.81483839999</v>
      </c>
      <c r="E34" s="35">
        <f>IF($D$36=0,,(D34/$D$36))</f>
        <v>0.69788896244639043</v>
      </c>
      <c r="F34" s="6"/>
      <c r="G34" s="6"/>
      <c r="H34" s="6"/>
      <c r="I34" s="12" t="s">
        <v>38</v>
      </c>
      <c r="J34" s="12"/>
      <c r="K34" s="90">
        <v>110004.15377102001</v>
      </c>
      <c r="L34" s="96">
        <f>IF($K$36=0,,(K34/$K$36))</f>
        <v>0.51656100737512745</v>
      </c>
      <c r="M34" s="7"/>
      <c r="N34" s="6"/>
    </row>
    <row r="35" spans="1:16" x14ac:dyDescent="0.25">
      <c r="A35" s="1"/>
      <c r="B35" s="6"/>
      <c r="C35" s="27" t="s">
        <v>11</v>
      </c>
      <c r="D35" s="90">
        <v>64336.000090080001</v>
      </c>
      <c r="E35" s="35">
        <f>IF($D$36=0,,(D35/$D$36))</f>
        <v>0.30211103755360963</v>
      </c>
      <c r="F35" s="6"/>
      <c r="G35" s="6"/>
      <c r="H35" s="6"/>
      <c r="I35" s="31" t="s">
        <v>39</v>
      </c>
      <c r="J35" s="31"/>
      <c r="K35" s="105">
        <v>102950.66124685999</v>
      </c>
      <c r="L35" s="96">
        <f>IF($K$36=0,,(K35/$K$36))</f>
        <v>0.48343899262487255</v>
      </c>
      <c r="M35" s="6"/>
      <c r="N35" s="6"/>
    </row>
    <row r="36" spans="1:16" x14ac:dyDescent="0.25">
      <c r="A36" s="1"/>
      <c r="B36" s="6"/>
      <c r="C36" s="26" t="s">
        <v>46</v>
      </c>
      <c r="D36" s="30">
        <f>SUM(D34:D35)</f>
        <v>212954.81492847999</v>
      </c>
      <c r="E36" s="43">
        <f>IF($D$36=0,,(D36/$D$36))</f>
        <v>1</v>
      </c>
      <c r="F36" s="6"/>
      <c r="G36" s="6"/>
      <c r="H36" s="6"/>
      <c r="I36" s="32" t="s">
        <v>46</v>
      </c>
      <c r="J36" s="33"/>
      <c r="K36" s="99">
        <f>SUM(K34:K35)</f>
        <v>212954.81501788</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4">
        <v>6.916666666666667</v>
      </c>
      <c r="E38" s="6"/>
      <c r="F38" s="6"/>
      <c r="G38" s="6"/>
      <c r="H38" s="6"/>
      <c r="I38" s="6"/>
      <c r="J38" s="6"/>
      <c r="K38" s="7"/>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42305.8615510034</v>
      </c>
      <c r="E41" s="90">
        <v>39386.931376411303</v>
      </c>
      <c r="F41" s="90">
        <v>35924.398927281196</v>
      </c>
      <c r="G41" s="90">
        <v>31979.448425643299</v>
      </c>
      <c r="H41" s="90">
        <v>27034.616643927602</v>
      </c>
      <c r="I41" s="90">
        <v>20140.482855064201</v>
      </c>
      <c r="J41" s="90">
        <v>12289.913747463699</v>
      </c>
      <c r="K41" s="90">
        <v>3893.1614910852663</v>
      </c>
      <c r="L41" s="90">
        <v>0</v>
      </c>
      <c r="M41" s="94">
        <f>SUM(D41:L41)</f>
        <v>212954.81501788</v>
      </c>
      <c r="N41" s="6" t="s">
        <v>161</v>
      </c>
    </row>
    <row r="42" spans="1:16" x14ac:dyDescent="0.25">
      <c r="A42" s="1"/>
      <c r="B42" s="6"/>
      <c r="C42" s="74" t="s">
        <v>80</v>
      </c>
      <c r="D42" s="35">
        <f>IF($M$41=0,,(D41/$M$41))</f>
        <v>0.19866121152250696</v>
      </c>
      <c r="E42" s="35">
        <f t="shared" ref="E42:M42" si="2">IF($M$41=0,,(E41/$M$41))</f>
        <v>0.18495440628146548</v>
      </c>
      <c r="F42" s="35">
        <f t="shared" si="2"/>
        <v>0.16869493617350201</v>
      </c>
      <c r="G42" s="35">
        <f t="shared" si="2"/>
        <v>0.15017011201628974</v>
      </c>
      <c r="H42" s="35">
        <f t="shared" si="2"/>
        <v>0.12695001351182286</v>
      </c>
      <c r="I42" s="35">
        <f t="shared" si="2"/>
        <v>9.4576320584125684E-2</v>
      </c>
      <c r="J42" s="35">
        <f t="shared" si="2"/>
        <v>5.7711368237585145E-2</v>
      </c>
      <c r="K42" s="35">
        <f t="shared" si="2"/>
        <v>1.8281631672701981E-2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2019</v>
      </c>
      <c r="E44" s="29">
        <v>2020</v>
      </c>
      <c r="F44" s="29">
        <v>2021</v>
      </c>
      <c r="G44" s="29">
        <v>2022</v>
      </c>
      <c r="H44" s="29">
        <v>2023</v>
      </c>
      <c r="I44" s="29">
        <v>2024</v>
      </c>
      <c r="J44" s="29">
        <v>2025</v>
      </c>
      <c r="K44" s="29">
        <v>2026</v>
      </c>
      <c r="L44" s="29" t="s">
        <v>164</v>
      </c>
      <c r="M44" s="29" t="s">
        <v>46</v>
      </c>
      <c r="N44" s="6"/>
    </row>
    <row r="45" spans="1:16" x14ac:dyDescent="0.25">
      <c r="A45" s="1"/>
      <c r="B45" s="6"/>
      <c r="C45" s="12" t="s">
        <v>54</v>
      </c>
      <c r="D45" s="90">
        <v>153753.00071247047</v>
      </c>
      <c r="E45" s="90">
        <v>29583.779298740053</v>
      </c>
      <c r="F45" s="90">
        <v>23302.818719519975</v>
      </c>
      <c r="G45" s="90">
        <v>4145.2701869499988</v>
      </c>
      <c r="H45" s="90">
        <v>1516.9914887899997</v>
      </c>
      <c r="I45" s="90">
        <v>288.57218334000004</v>
      </c>
      <c r="J45" s="90">
        <v>195.36479680000002</v>
      </c>
      <c r="K45" s="90">
        <v>74.355461150000011</v>
      </c>
      <c r="L45" s="90">
        <v>94.662170119999999</v>
      </c>
      <c r="M45" s="24">
        <f>SUM(D45:L45)</f>
        <v>212954.81501788046</v>
      </c>
      <c r="N45" s="6"/>
    </row>
    <row r="46" spans="1:16" x14ac:dyDescent="0.25">
      <c r="A46" s="1"/>
      <c r="B46" s="6"/>
      <c r="C46" s="12" t="s">
        <v>80</v>
      </c>
      <c r="D46" s="35">
        <f>IF($M$45=0,,(D45/$M$45))</f>
        <v>0.72199823563304177</v>
      </c>
      <c r="E46" s="35">
        <f t="shared" ref="E46:L46" si="3">IF($M$45=0,,(E45/$M$45))</f>
        <v>0.13892045266154743</v>
      </c>
      <c r="F46" s="35">
        <f t="shared" si="3"/>
        <v>0.10942611801270323</v>
      </c>
      <c r="G46" s="35">
        <f t="shared" si="3"/>
        <v>1.9465491712887292E-2</v>
      </c>
      <c r="H46" s="35">
        <f t="shared" si="3"/>
        <v>7.1235369280691187E-3</v>
      </c>
      <c r="I46" s="35">
        <f t="shared" si="3"/>
        <v>1.3550864455249367E-3</v>
      </c>
      <c r="J46" s="35">
        <f t="shared" si="3"/>
        <v>9.1740023245586854E-4</v>
      </c>
      <c r="K46" s="35">
        <f t="shared" si="3"/>
        <v>3.4916074165196429E-4</v>
      </c>
      <c r="L46" s="35">
        <f t="shared" si="3"/>
        <v>4.445176321185873E-4</v>
      </c>
      <c r="M46" s="43">
        <f>IF($M$41=0,,(M45/$M$41))</f>
        <v>1.0000000000000022</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7" t="s">
        <v>161</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39213.95672486</v>
      </c>
      <c r="E53" s="90">
        <v>33886.368840270028</v>
      </c>
      <c r="F53" s="90">
        <v>24596.322369940019</v>
      </c>
      <c r="G53" s="90">
        <v>38713.945563690031</v>
      </c>
      <c r="H53" s="90">
        <v>76544.221429719837</v>
      </c>
      <c r="I53" s="95">
        <f>SUM(D53:H53)</f>
        <v>212954.8149284799</v>
      </c>
      <c r="J53" s="7"/>
      <c r="K53" s="6"/>
      <c r="L53" s="6"/>
      <c r="M53" s="6"/>
      <c r="N53" s="6"/>
    </row>
    <row r="54" spans="1:14" x14ac:dyDescent="0.25">
      <c r="A54" s="1"/>
      <c r="B54" s="6"/>
      <c r="C54" s="74" t="s">
        <v>80</v>
      </c>
      <c r="D54" s="35">
        <f>IF($I$53=0,,(D53/$I$53))</f>
        <v>0.18414214648318641</v>
      </c>
      <c r="E54" s="35">
        <f t="shared" ref="E54:I54" si="4">IF($I$53=0,,(E53/$I$53))</f>
        <v>0.15912468967489954</v>
      </c>
      <c r="F54" s="35">
        <f t="shared" si="4"/>
        <v>0.11550019368287401</v>
      </c>
      <c r="G54" s="35">
        <f t="shared" si="4"/>
        <v>0.18179417815320104</v>
      </c>
      <c r="H54" s="35">
        <f t="shared" si="4"/>
        <v>0.35943879200583906</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5.4152794400000008</v>
      </c>
      <c r="E58" s="23">
        <v>0</v>
      </c>
      <c r="F58" s="23">
        <v>0</v>
      </c>
      <c r="G58" s="23">
        <v>0</v>
      </c>
      <c r="H58" s="30">
        <f>SUM(D58:G58)</f>
        <v>5.4152794400000008</v>
      </c>
      <c r="I58" s="6"/>
      <c r="J58" s="6"/>
      <c r="K58" s="6"/>
      <c r="L58" s="6"/>
      <c r="M58" s="6"/>
      <c r="N58" s="6"/>
    </row>
    <row r="59" spans="1:14" x14ac:dyDescent="0.25">
      <c r="A59" s="1"/>
      <c r="B59" s="6"/>
      <c r="C59" s="12" t="s">
        <v>81</v>
      </c>
      <c r="D59" s="44">
        <f>IF($M$41=0,,(D58/$M$41))</f>
        <v>2.5429241595431059E-5</v>
      </c>
      <c r="E59" s="44">
        <f>IF($M$41=0,,(E58/$M$41))</f>
        <v>0</v>
      </c>
      <c r="F59" s="44">
        <f>IF($M$41=0,,(F58/$M$41))</f>
        <v>0</v>
      </c>
      <c r="G59" s="44">
        <f>IF($M$41=0,,(G58/$M$41))</f>
        <v>0</v>
      </c>
      <c r="H59" s="45">
        <f>IF($M$41=0,,(H58/$M$41))</f>
        <v>2.5429241595431059E-5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6">
        <v>0.29239999999999999</v>
      </c>
      <c r="E64" s="78"/>
      <c r="F64" s="6"/>
      <c r="G64" s="6"/>
      <c r="H64" s="6"/>
      <c r="I64" s="6"/>
      <c r="J64" s="6"/>
      <c r="K64" s="6"/>
      <c r="L64" s="6"/>
      <c r="M64" s="6"/>
      <c r="N64" s="6"/>
    </row>
    <row r="65" spans="1:14" x14ac:dyDescent="0.25">
      <c r="A65" s="1"/>
      <c r="B65" s="6"/>
      <c r="C65" s="74" t="s">
        <v>101</v>
      </c>
      <c r="D65" s="106">
        <v>0.58599999999999997</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7235</v>
      </c>
      <c r="E71" s="71">
        <v>43420</v>
      </c>
      <c r="F71" s="76">
        <v>2.5000000000000001E-2</v>
      </c>
      <c r="G71" s="37" t="s">
        <v>11</v>
      </c>
      <c r="H71" s="36" t="s">
        <v>152</v>
      </c>
      <c r="I71" s="71">
        <v>43635</v>
      </c>
      <c r="J71" s="71">
        <v>43635</v>
      </c>
      <c r="K71" s="6"/>
      <c r="L71" s="6"/>
      <c r="M71" s="6"/>
      <c r="N71" s="6"/>
    </row>
    <row r="72" spans="1:14" x14ac:dyDescent="0.25">
      <c r="A72" s="1"/>
      <c r="B72" s="6"/>
      <c r="C72" s="73" t="s">
        <v>147</v>
      </c>
      <c r="D72" s="90">
        <v>21565</v>
      </c>
      <c r="E72" s="71">
        <v>42438</v>
      </c>
      <c r="F72" s="76">
        <v>3.2500000000000001E-2</v>
      </c>
      <c r="G72" s="37" t="s">
        <v>11</v>
      </c>
      <c r="H72" s="36" t="s">
        <v>152</v>
      </c>
      <c r="I72" s="71">
        <v>44090</v>
      </c>
      <c r="J72" s="71">
        <v>44090</v>
      </c>
      <c r="K72" s="6"/>
      <c r="L72" s="6"/>
      <c r="M72" s="6"/>
      <c r="N72" s="6"/>
    </row>
    <row r="73" spans="1:14" x14ac:dyDescent="0.25">
      <c r="A73" s="1"/>
      <c r="B73" s="6"/>
      <c r="C73" s="89" t="s">
        <v>148</v>
      </c>
      <c r="D73" s="105">
        <v>19310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30012</v>
      </c>
      <c r="E74" s="71">
        <v>43395</v>
      </c>
      <c r="F74" s="76">
        <v>2.2499999999999999E-2</v>
      </c>
      <c r="G74" s="37" t="s">
        <v>11</v>
      </c>
      <c r="H74" s="36" t="s">
        <v>152</v>
      </c>
      <c r="I74" s="71">
        <v>44825</v>
      </c>
      <c r="J74" s="71">
        <v>44825</v>
      </c>
      <c r="K74" s="6"/>
      <c r="L74" s="6"/>
      <c r="M74" s="6"/>
      <c r="N74" s="6"/>
    </row>
    <row r="75" spans="1:14" x14ac:dyDescent="0.25">
      <c r="A75" s="1"/>
      <c r="B75" s="6"/>
      <c r="C75" s="73" t="s">
        <v>157</v>
      </c>
      <c r="D75" s="90">
        <v>28065</v>
      </c>
      <c r="E75" s="71">
        <v>43445</v>
      </c>
      <c r="F75" s="76">
        <v>1.2500000000000001E-2</v>
      </c>
      <c r="G75" s="37" t="s">
        <v>11</v>
      </c>
      <c r="H75" s="36" t="s">
        <v>152</v>
      </c>
      <c r="I75" s="71">
        <v>45189</v>
      </c>
      <c r="J75" s="71">
        <v>45189</v>
      </c>
      <c r="K75" s="6"/>
      <c r="L75" s="6"/>
      <c r="M75" s="6"/>
      <c r="N75" s="6"/>
    </row>
    <row r="76" spans="1:14" x14ac:dyDescent="0.25">
      <c r="A76" s="1"/>
      <c r="B76" s="6"/>
      <c r="C76" s="73" t="s">
        <v>160</v>
      </c>
      <c r="D76" s="90">
        <v>11230</v>
      </c>
      <c r="E76" s="71">
        <v>43447</v>
      </c>
      <c r="F76" s="76">
        <v>1.4999999999999999E-2</v>
      </c>
      <c r="G76" s="37" t="s">
        <v>11</v>
      </c>
      <c r="H76" s="36" t="s">
        <v>152</v>
      </c>
      <c r="I76" s="71">
        <v>45553</v>
      </c>
      <c r="J76" s="71">
        <v>45553</v>
      </c>
      <c r="K76" s="6"/>
      <c r="L76" s="6"/>
      <c r="M76" s="6"/>
      <c r="N76" s="6"/>
    </row>
    <row r="77" spans="1:14" x14ac:dyDescent="0.25">
      <c r="A77" s="1"/>
      <c r="B77" s="6"/>
      <c r="C77" s="73" t="s">
        <v>163</v>
      </c>
      <c r="D77" s="90">
        <v>6532</v>
      </c>
      <c r="E77" s="71">
        <v>43453</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162</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74" t="s">
        <v>169</v>
      </c>
      <c r="D87" s="90">
        <v>5124.25</v>
      </c>
      <c r="E87" s="36" t="s">
        <v>89</v>
      </c>
      <c r="F87" s="71">
        <v>43487</v>
      </c>
      <c r="G87" s="76">
        <v>6.2500000000000003E-3</v>
      </c>
      <c r="H87" s="37" t="s">
        <v>11</v>
      </c>
      <c r="I87" s="36" t="s">
        <v>154</v>
      </c>
      <c r="J87" s="71">
        <v>46051</v>
      </c>
      <c r="K87" s="71">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9" t="s">
        <v>55</v>
      </c>
      <c r="E89" s="6"/>
      <c r="F89" s="6"/>
      <c r="G89" s="6"/>
      <c r="H89" s="10"/>
      <c r="I89" s="6"/>
      <c r="J89" s="6"/>
      <c r="K89" s="6"/>
      <c r="L89" s="6"/>
      <c r="M89" s="6"/>
      <c r="N89" s="6"/>
    </row>
    <row r="90" spans="1:14" x14ac:dyDescent="0.25">
      <c r="A90" s="1"/>
      <c r="B90" s="6"/>
      <c r="C90" s="12" t="s">
        <v>21</v>
      </c>
      <c r="D90" s="107">
        <v>15490.390000372863</v>
      </c>
      <c r="E90" s="6"/>
      <c r="F90" s="6"/>
      <c r="G90" s="6"/>
      <c r="H90" s="7"/>
      <c r="I90" s="6"/>
      <c r="J90" s="6"/>
      <c r="K90" s="6"/>
      <c r="L90" s="6"/>
      <c r="M90" s="6"/>
      <c r="N90" s="6"/>
    </row>
    <row r="91" spans="1:14" x14ac:dyDescent="0.25">
      <c r="A91" s="1"/>
      <c r="B91" s="6"/>
      <c r="C91" s="12" t="s">
        <v>22</v>
      </c>
      <c r="D91" s="108">
        <f>SUM(D71:D77)+SUM(D81:D87)+D90+D92</f>
        <v>172355.79441137286</v>
      </c>
      <c r="E91" s="7"/>
      <c r="F91" s="7"/>
      <c r="G91" s="7"/>
      <c r="H91" s="6"/>
      <c r="I91" s="7"/>
      <c r="J91" s="6"/>
      <c r="K91" s="6"/>
      <c r="L91" s="6"/>
      <c r="M91" s="6"/>
      <c r="N91" s="6"/>
    </row>
    <row r="92" spans="1:14" x14ac:dyDescent="0.25">
      <c r="A92" s="1"/>
      <c r="B92" s="6"/>
      <c r="C92" s="12" t="s">
        <v>60</v>
      </c>
      <c r="D92" s="90">
        <v>5.1544109999999996</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8" t="s">
        <v>102</v>
      </c>
      <c r="D94" s="34">
        <v>2019</v>
      </c>
      <c r="E94" s="34">
        <v>2020</v>
      </c>
      <c r="F94" s="34">
        <v>2021</v>
      </c>
      <c r="G94" s="34">
        <v>2022</v>
      </c>
      <c r="H94" s="34">
        <v>2023</v>
      </c>
      <c r="I94" s="34" t="s">
        <v>165</v>
      </c>
      <c r="J94" s="34" t="s">
        <v>166</v>
      </c>
      <c r="K94" s="34" t="s">
        <v>167</v>
      </c>
      <c r="L94" s="34" t="s">
        <v>46</v>
      </c>
      <c r="M94" s="6"/>
      <c r="N94" s="6"/>
    </row>
    <row r="95" spans="1:14" x14ac:dyDescent="0.25">
      <c r="A95" s="1"/>
      <c r="B95" s="6"/>
      <c r="C95" s="12" t="s">
        <v>23</v>
      </c>
      <c r="D95" s="90">
        <v>8535.5044113728782</v>
      </c>
      <c r="E95" s="90">
        <v>26982.49</v>
      </c>
      <c r="F95" s="90">
        <v>24589.25</v>
      </c>
      <c r="G95" s="90">
        <v>35197.25</v>
      </c>
      <c r="H95" s="90">
        <v>36965.949999999997</v>
      </c>
      <c r="I95" s="90">
        <v>38405.349999999984</v>
      </c>
      <c r="J95" s="90">
        <v>1680</v>
      </c>
      <c r="K95" s="90">
        <v>0</v>
      </c>
      <c r="L95" s="30">
        <f>SUM(D95:K95)</f>
        <v>172355.79441137286</v>
      </c>
      <c r="M95" s="6"/>
      <c r="N95" s="6"/>
    </row>
    <row r="96" spans="1:14" x14ac:dyDescent="0.25">
      <c r="A96" s="1"/>
      <c r="B96" s="6"/>
      <c r="C96" s="12" t="s">
        <v>82</v>
      </c>
      <c r="D96" s="35">
        <f>IF($L$95=0,,(D95/$L$95))</f>
        <v>4.9522584607748263E-2</v>
      </c>
      <c r="E96" s="35">
        <f t="shared" ref="E96:L96" si="5">IF($L$95=0,,(E95/$L$95))</f>
        <v>0.15655110460399796</v>
      </c>
      <c r="F96" s="35">
        <f t="shared" si="5"/>
        <v>0.14266564163959133</v>
      </c>
      <c r="G96" s="35">
        <f t="shared" si="5"/>
        <v>0.2042127456184758</v>
      </c>
      <c r="H96" s="35">
        <f t="shared" si="5"/>
        <v>0.21447465764783599</v>
      </c>
      <c r="I96" s="35">
        <f t="shared" si="5"/>
        <v>0.22282598697166758</v>
      </c>
      <c r="J96" s="35">
        <f t="shared" si="5"/>
        <v>9.7472789106830601E-3</v>
      </c>
      <c r="K96" s="35">
        <f t="shared" si="5"/>
        <v>0</v>
      </c>
      <c r="L96" s="43">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8" t="s">
        <v>24</v>
      </c>
      <c r="D98" s="29" t="s">
        <v>55</v>
      </c>
      <c r="E98" s="29" t="s">
        <v>83</v>
      </c>
      <c r="F98" s="9"/>
      <c r="G98" s="9"/>
      <c r="H98" s="9"/>
      <c r="I98" s="9"/>
      <c r="J98" s="9"/>
      <c r="K98" s="9"/>
      <c r="L98" s="9"/>
      <c r="M98" s="9"/>
      <c r="N98" s="6"/>
    </row>
    <row r="99" spans="1:14" x14ac:dyDescent="0.25">
      <c r="A99" s="1"/>
      <c r="B99" s="6"/>
      <c r="C99" s="12" t="s">
        <v>11</v>
      </c>
      <c r="D99" s="90">
        <v>167171.00441137285</v>
      </c>
      <c r="E99" s="35">
        <f>IF($D$101=0,,(D99/$D$101))</f>
        <v>0.96991809867659495</v>
      </c>
      <c r="F99" s="6"/>
      <c r="G99" s="6"/>
      <c r="H99" s="6"/>
      <c r="I99" s="6"/>
      <c r="J99" s="6"/>
      <c r="K99" s="6"/>
      <c r="L99" s="6"/>
      <c r="M99" s="6"/>
      <c r="N99" s="6"/>
    </row>
    <row r="100" spans="1:14" x14ac:dyDescent="0.25">
      <c r="A100" s="1"/>
      <c r="B100" s="6"/>
      <c r="C100" s="12" t="s">
        <v>37</v>
      </c>
      <c r="D100" s="90">
        <v>5184.79</v>
      </c>
      <c r="E100" s="35">
        <f>IF($D$101=0,,(D100/$D$101))</f>
        <v>3.0081901323405016E-2</v>
      </c>
      <c r="F100" s="6"/>
      <c r="G100" s="6"/>
      <c r="H100" s="6"/>
      <c r="I100" s="6"/>
      <c r="J100" s="7"/>
      <c r="K100" s="6"/>
      <c r="L100" s="6"/>
      <c r="M100" s="6"/>
      <c r="N100" s="6"/>
    </row>
    <row r="101" spans="1:14" x14ac:dyDescent="0.25">
      <c r="A101" s="1"/>
      <c r="B101" s="6"/>
      <c r="C101" s="21" t="s">
        <v>46</v>
      </c>
      <c r="D101" s="30">
        <f>SUM(D99:D100)</f>
        <v>172355.79441137286</v>
      </c>
      <c r="E101" s="43">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40" t="s">
        <v>96</v>
      </c>
      <c r="D103" s="2"/>
      <c r="E103" s="2"/>
      <c r="F103" s="2"/>
      <c r="G103" s="2"/>
      <c r="H103" s="2"/>
      <c r="I103" s="2"/>
      <c r="J103" s="2"/>
      <c r="K103" s="2"/>
      <c r="L103" s="2"/>
      <c r="M103" s="2"/>
      <c r="N103" s="6"/>
    </row>
    <row r="104" spans="1:14" x14ac:dyDescent="0.25">
      <c r="A104" s="1"/>
      <c r="B104" s="6"/>
      <c r="C104" s="6"/>
      <c r="D104" s="46"/>
      <c r="E104" s="6"/>
      <c r="F104" s="6"/>
      <c r="G104" s="6"/>
      <c r="H104" s="6"/>
      <c r="I104" s="6"/>
      <c r="J104" s="6"/>
      <c r="K104" s="6"/>
      <c r="L104" s="6"/>
      <c r="M104" s="6"/>
      <c r="N104" s="6"/>
    </row>
    <row r="105" spans="1:14" ht="30" x14ac:dyDescent="0.25">
      <c r="B105" s="6"/>
      <c r="C105" s="62" t="s">
        <v>92</v>
      </c>
      <c r="D105" s="63" t="s">
        <v>86</v>
      </c>
      <c r="E105" s="29" t="s">
        <v>87</v>
      </c>
      <c r="F105" s="6"/>
      <c r="G105" s="6"/>
      <c r="H105" s="6"/>
      <c r="I105" s="6"/>
      <c r="J105" s="6"/>
      <c r="K105" s="6"/>
      <c r="L105" s="6"/>
      <c r="M105" s="6"/>
      <c r="N105" s="6"/>
    </row>
    <row r="106" spans="1:14" x14ac:dyDescent="0.25">
      <c r="B106" s="6"/>
      <c r="C106" s="49" t="s">
        <v>88</v>
      </c>
      <c r="D106" s="91">
        <f>+D20</f>
        <v>222754.81501788</v>
      </c>
      <c r="E106" s="109">
        <v>131544.154411</v>
      </c>
      <c r="F106" s="6"/>
      <c r="G106" s="6"/>
      <c r="H106" s="6"/>
      <c r="I106" s="6"/>
      <c r="J106" s="6"/>
      <c r="K106" s="6"/>
      <c r="L106" s="6"/>
      <c r="M106" s="6"/>
      <c r="N106" s="6"/>
    </row>
    <row r="107" spans="1:14" x14ac:dyDescent="0.25">
      <c r="B107" s="6"/>
      <c r="C107" s="49" t="s">
        <v>89</v>
      </c>
      <c r="D107" s="91"/>
      <c r="E107" s="109">
        <v>33004.449999999997</v>
      </c>
      <c r="F107" s="6"/>
      <c r="G107" s="6"/>
      <c r="H107" s="6"/>
      <c r="I107" s="6"/>
      <c r="J107" s="6"/>
      <c r="K107" s="6"/>
      <c r="L107" s="6"/>
      <c r="M107" s="6"/>
      <c r="N107" s="6"/>
    </row>
    <row r="108" spans="1:14" x14ac:dyDescent="0.25">
      <c r="B108" s="6"/>
      <c r="C108" s="49" t="s">
        <v>90</v>
      </c>
      <c r="D108" s="92"/>
      <c r="E108" s="93"/>
      <c r="F108" s="6"/>
      <c r="G108" s="6"/>
      <c r="H108" s="6"/>
      <c r="I108" s="6"/>
      <c r="J108" s="6"/>
      <c r="K108" s="6"/>
      <c r="L108" s="6"/>
      <c r="M108" s="6"/>
      <c r="N108" s="6"/>
    </row>
    <row r="109" spans="1:14" x14ac:dyDescent="0.25">
      <c r="B109" s="6"/>
      <c r="C109" s="48" t="s">
        <v>28</v>
      </c>
      <c r="D109" s="100"/>
      <c r="E109" s="110">
        <v>7807.1900003728797</v>
      </c>
      <c r="F109" s="6"/>
      <c r="G109" s="6"/>
      <c r="H109" s="6"/>
      <c r="I109" s="6"/>
      <c r="J109" s="6"/>
      <c r="K109" s="6"/>
      <c r="L109" s="6"/>
      <c r="M109" s="6"/>
      <c r="N109" s="6"/>
    </row>
    <row r="110" spans="1:14" x14ac:dyDescent="0.25">
      <c r="B110" s="6"/>
      <c r="C110" s="81" t="s">
        <v>46</v>
      </c>
      <c r="D110" s="82">
        <f>SUM(D106:D109)</f>
        <v>222754.81501788</v>
      </c>
      <c r="E110" s="83">
        <f>SUM(E106:E109)</f>
        <v>172355.79441137286</v>
      </c>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x14ac:dyDescent="0.25">
      <c r="B121" s="6"/>
      <c r="C121" s="6"/>
      <c r="D121" s="46"/>
      <c r="E121" s="6"/>
      <c r="F121" s="6"/>
      <c r="G121" s="6"/>
      <c r="H121" s="6"/>
      <c r="I121" s="6"/>
      <c r="J121" s="6"/>
      <c r="K121" s="6"/>
      <c r="L121" s="6"/>
      <c r="M121" s="6"/>
      <c r="N121" s="6"/>
    </row>
    <row r="122" spans="2:14" ht="30" x14ac:dyDescent="0.25">
      <c r="B122" s="6"/>
      <c r="C122" s="62" t="s">
        <v>93</v>
      </c>
      <c r="D122" s="63" t="s">
        <v>86</v>
      </c>
      <c r="E122" s="29" t="s">
        <v>87</v>
      </c>
      <c r="F122" s="6"/>
      <c r="G122" s="6"/>
      <c r="H122" s="6"/>
      <c r="I122" s="6"/>
      <c r="J122" s="6"/>
      <c r="K122" s="6"/>
      <c r="L122" s="6"/>
      <c r="M122" s="6"/>
      <c r="N122" s="6"/>
    </row>
    <row r="123" spans="2:14" x14ac:dyDescent="0.25">
      <c r="B123" s="6"/>
      <c r="C123" s="49" t="s">
        <v>37</v>
      </c>
      <c r="D123" s="91">
        <f>+D34</f>
        <v>148618.81483839999</v>
      </c>
      <c r="E123" s="109">
        <f>+D100</f>
        <v>5184.79</v>
      </c>
      <c r="F123" s="6"/>
      <c r="G123" s="6"/>
      <c r="H123" s="6"/>
      <c r="I123" s="6"/>
      <c r="J123" s="6"/>
      <c r="K123" s="6"/>
      <c r="L123" s="6"/>
      <c r="M123" s="6"/>
      <c r="N123" s="6"/>
    </row>
    <row r="124" spans="2:14" x14ac:dyDescent="0.25">
      <c r="B124" s="6"/>
      <c r="C124" s="49" t="s">
        <v>11</v>
      </c>
      <c r="D124" s="91">
        <f>+D35+D18</f>
        <v>74136.000090079993</v>
      </c>
      <c r="E124" s="109">
        <f>+D99</f>
        <v>167171.00441137285</v>
      </c>
      <c r="F124" s="6"/>
      <c r="G124" s="6"/>
      <c r="H124" s="6"/>
      <c r="I124" s="6"/>
      <c r="J124" s="6"/>
      <c r="K124" s="6"/>
      <c r="L124" s="6"/>
      <c r="M124" s="6"/>
      <c r="N124" s="6"/>
    </row>
    <row r="125" spans="2:14" x14ac:dyDescent="0.25">
      <c r="B125" s="6"/>
      <c r="C125" s="50" t="s">
        <v>91</v>
      </c>
      <c r="D125" s="100"/>
      <c r="E125" s="101"/>
      <c r="F125" s="6"/>
      <c r="G125" s="6"/>
      <c r="H125" s="6"/>
      <c r="I125" s="6"/>
      <c r="J125" s="6"/>
      <c r="K125" s="6"/>
      <c r="L125" s="6"/>
      <c r="M125" s="6"/>
      <c r="N125" s="6"/>
    </row>
    <row r="126" spans="2:14" x14ac:dyDescent="0.25">
      <c r="B126" s="6"/>
      <c r="C126" s="84" t="s">
        <v>46</v>
      </c>
      <c r="D126" s="102">
        <f>SUM(D123:D125)</f>
        <v>222754.81492847999</v>
      </c>
      <c r="E126" s="103">
        <f>SUM(E123:E125)</f>
        <v>172355.79441137286</v>
      </c>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70"/>
      <c r="D128" s="70"/>
      <c r="E128" s="70"/>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4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b812923a-363a-40e5-80cb-9f5161b2a1be"/>
    <ds:schemaRef ds:uri="http://purl.org/dc/term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2018-08-29T09:06:08Z</cp:lastPrinted>
  <dcterms:created xsi:type="dcterms:W3CDTF">2012-02-01T12:08:15Z</dcterms:created>
  <dcterms:modified xsi:type="dcterms:W3CDTF">2019-04-23T12:09:43Z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