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655"/>
  </bookViews>
  <sheets>
    <sheet name="Mars 31,2014" sheetId="16" r:id="rId1"/>
    <sheet name="December 31,2013 " sheetId="15" r:id="rId2"/>
    <sheet name="November 30,2013" sheetId="13" r:id="rId3"/>
    <sheet name="October 31,2013" sheetId="10" r:id="rId4"/>
    <sheet name="September 30,2013" sheetId="12" r:id="rId5"/>
    <sheet name="August 31, 2013" sheetId="9" r:id="rId6"/>
    <sheet name="July 31, 2013" sheetId="8" r:id="rId7"/>
    <sheet name="June 30, 2013" sheetId="7" r:id="rId8"/>
    <sheet name="May 31, 2013" sheetId="2" r:id="rId9"/>
    <sheet name="April 30, 2013" sheetId="6" r:id="rId10"/>
    <sheet name="March 31, 2013" sheetId="5" r:id="rId11"/>
    <sheet name="February 28, 2013" sheetId="4" r:id="rId12"/>
    <sheet name="January 31, 2013" sheetId="3" r:id="rId13"/>
  </sheets>
  <calcPr calcId="145621"/>
</workbook>
</file>

<file path=xl/calcChain.xml><?xml version="1.0" encoding="utf-8"?>
<calcChain xmlns="http://schemas.openxmlformats.org/spreadsheetml/2006/main">
  <c r="B81" i="16" l="1"/>
  <c r="B80" i="16"/>
  <c r="B74" i="16"/>
  <c r="B73" i="16"/>
  <c r="B72" i="16"/>
  <c r="B71" i="16"/>
  <c r="B70" i="16"/>
  <c r="B69" i="16"/>
  <c r="F31" i="16"/>
  <c r="F47" i="16"/>
  <c r="F62" i="16"/>
  <c r="B84" i="15"/>
  <c r="B78" i="15"/>
  <c r="B74" i="15"/>
  <c r="B73" i="15"/>
  <c r="F37" i="16"/>
  <c r="B76" i="16" l="1"/>
  <c r="F65" i="16"/>
  <c r="B82" i="16"/>
  <c r="B77" i="15"/>
  <c r="B76" i="15"/>
  <c r="B75" i="15"/>
  <c r="F66" i="15"/>
  <c r="F37" i="15"/>
  <c r="B85" i="15" s="1"/>
  <c r="B86" i="15" s="1"/>
  <c r="F31" i="15"/>
  <c r="B80" i="15" l="1"/>
  <c r="F68" i="15"/>
  <c r="F45" i="15"/>
  <c r="B85" i="13"/>
  <c r="B77" i="13"/>
  <c r="B74" i="13"/>
  <c r="B73" i="13"/>
  <c r="F66" i="13"/>
  <c r="F68" i="13" s="1"/>
  <c r="F31" i="13"/>
  <c r="B84" i="13" l="1"/>
  <c r="B78" i="13"/>
  <c r="B76" i="13"/>
  <c r="B75" i="13"/>
  <c r="B72" i="13"/>
  <c r="F45" i="13"/>
  <c r="F37" i="13"/>
  <c r="B80" i="13" l="1"/>
  <c r="B86" i="13"/>
  <c r="F67" i="10"/>
  <c r="B83" i="10"/>
  <c r="B77" i="10"/>
  <c r="B76" i="10"/>
  <c r="B75" i="10"/>
  <c r="B74" i="10"/>
  <c r="B72" i="10"/>
  <c r="B71" i="10"/>
  <c r="F65" i="10"/>
  <c r="F44" i="10"/>
  <c r="F36" i="10"/>
  <c r="B73" i="10" s="1"/>
  <c r="F30" i="10"/>
  <c r="B79" i="10" l="1"/>
  <c r="B84" i="10"/>
  <c r="B85" i="10" s="1"/>
  <c r="B84" i="8"/>
  <c r="B78" i="8"/>
  <c r="B77" i="8"/>
  <c r="B76" i="8"/>
  <c r="B75" i="8"/>
  <c r="B73" i="8"/>
  <c r="B72" i="8"/>
  <c r="F66" i="8"/>
  <c r="F36" i="8"/>
  <c r="B74" i="8" s="1"/>
  <c r="B80" i="8" s="1"/>
  <c r="F30" i="8"/>
  <c r="B84" i="9"/>
  <c r="B85" i="9" s="1"/>
  <c r="B83" i="9"/>
  <c r="B77" i="9"/>
  <c r="B76" i="9"/>
  <c r="B75" i="9"/>
  <c r="B74" i="9"/>
  <c r="B73" i="9"/>
  <c r="B72" i="9"/>
  <c r="B79" i="9" s="1"/>
  <c r="B71" i="9"/>
  <c r="F65" i="9"/>
  <c r="F44" i="9"/>
  <c r="F36" i="9"/>
  <c r="F30" i="9"/>
  <c r="F67" i="9" s="1"/>
  <c r="F44" i="8" l="1"/>
  <c r="F68" i="8" s="1"/>
  <c r="B85" i="8"/>
  <c r="B86" i="8" s="1"/>
  <c r="B83" i="7" l="1"/>
  <c r="B77" i="7"/>
  <c r="B76" i="7"/>
  <c r="B75" i="7"/>
  <c r="B74" i="7"/>
  <c r="B72" i="7"/>
  <c r="B71" i="7"/>
  <c r="F65" i="7"/>
  <c r="F35" i="7"/>
  <c r="B73" i="7" s="1"/>
  <c r="B79" i="7" s="1"/>
  <c r="F29" i="7"/>
  <c r="F43" i="7" l="1"/>
  <c r="F67" i="7" s="1"/>
  <c r="B84" i="7"/>
  <c r="B85" i="7" s="1"/>
  <c r="B78" i="3" l="1"/>
  <c r="B73" i="3"/>
  <c r="B72" i="3"/>
  <c r="B70" i="3"/>
  <c r="B69" i="3"/>
  <c r="B68" i="3"/>
  <c r="F62" i="3"/>
  <c r="F35" i="3"/>
  <c r="F41" i="3" s="1"/>
  <c r="F29" i="3"/>
  <c r="B74" i="3" l="1"/>
  <c r="B71" i="3"/>
  <c r="F64" i="3"/>
  <c r="B79" i="3"/>
  <c r="B80" i="3" s="1"/>
  <c r="B78" i="4" l="1"/>
  <c r="B73" i="4"/>
  <c r="B72" i="4"/>
  <c r="B71" i="4"/>
  <c r="B69" i="4"/>
  <c r="B68" i="4"/>
  <c r="F62" i="4"/>
  <c r="G63" i="4" s="1"/>
  <c r="F35" i="4"/>
  <c r="F29" i="4"/>
  <c r="B79" i="4" l="1"/>
  <c r="B80" i="4" s="1"/>
  <c r="B70" i="4"/>
  <c r="B74" i="4" s="1"/>
  <c r="F41" i="4"/>
  <c r="F64" i="4" l="1"/>
  <c r="B81" i="5" l="1"/>
  <c r="B75" i="5"/>
  <c r="B74" i="5"/>
  <c r="B73" i="5"/>
  <c r="B72" i="5"/>
  <c r="B70" i="5"/>
  <c r="B69" i="5"/>
  <c r="F63" i="5"/>
  <c r="F35" i="5"/>
  <c r="F42" i="5" s="1"/>
  <c r="F29" i="5"/>
  <c r="F65" i="5" l="1"/>
  <c r="B77" i="5"/>
  <c r="G64" i="5"/>
  <c r="B82" i="5"/>
  <c r="B83" i="5" s="1"/>
  <c r="B71" i="5"/>
  <c r="B82" i="6" l="1"/>
  <c r="B76" i="6"/>
  <c r="B75" i="6"/>
  <c r="B74" i="6"/>
  <c r="B73" i="6"/>
  <c r="B71" i="6"/>
  <c r="B70" i="6"/>
  <c r="B78" i="6" s="1"/>
  <c r="F64" i="6"/>
  <c r="G65" i="6" s="1"/>
  <c r="F35" i="6"/>
  <c r="B72" i="6" s="1"/>
  <c r="F29" i="6"/>
  <c r="F43" i="6" l="1"/>
  <c r="F66" i="6" s="1"/>
  <c r="B83" i="6"/>
  <c r="B84" i="6" s="1"/>
  <c r="B75" i="2" l="1"/>
  <c r="B71" i="2"/>
  <c r="B70" i="2"/>
  <c r="B76" i="2" l="1"/>
  <c r="B74" i="2"/>
  <c r="B82" i="2"/>
  <c r="B72" i="2"/>
  <c r="F64" i="2"/>
  <c r="F43" i="2"/>
  <c r="F29" i="2"/>
  <c r="B83" i="2" s="1"/>
  <c r="B78" i="2" l="1"/>
  <c r="F66" i="2"/>
  <c r="B73" i="2" l="1"/>
  <c r="F35" i="2" l="1"/>
  <c r="B84" i="2" l="1"/>
</calcChain>
</file>

<file path=xl/sharedStrings.xml><?xml version="1.0" encoding="utf-8"?>
<sst xmlns="http://schemas.openxmlformats.org/spreadsheetml/2006/main" count="2864" uniqueCount="206">
  <si>
    <t>Total</t>
  </si>
  <si>
    <t>Covered Bond Data</t>
  </si>
  <si>
    <t>Issuer and controll</t>
  </si>
  <si>
    <t>Issuer:</t>
  </si>
  <si>
    <t>Länsförsäkringar Hypotek AB</t>
  </si>
  <si>
    <t>Parent company</t>
  </si>
  <si>
    <t>Länsförsäkringar Bank AB</t>
  </si>
  <si>
    <t xml:space="preserve">Controlling authority: </t>
  </si>
  <si>
    <t>Finansinspektionen</t>
  </si>
  <si>
    <t>Long Rating</t>
  </si>
  <si>
    <t>S&amp;P</t>
  </si>
  <si>
    <t>Moody's</t>
  </si>
  <si>
    <t>CRD-compliant</t>
  </si>
  <si>
    <t>Covered bond</t>
  </si>
  <si>
    <t>AAA/stable</t>
  </si>
  <si>
    <t>Aaa/stable</t>
  </si>
  <si>
    <t>Yes</t>
  </si>
  <si>
    <t>Owner</t>
  </si>
  <si>
    <t>A/stable</t>
  </si>
  <si>
    <t>Covered Bonds</t>
  </si>
  <si>
    <t>Domestic benchmark covered bonds</t>
  </si>
  <si>
    <t>Loan</t>
  </si>
  <si>
    <t>Isin</t>
  </si>
  <si>
    <t>Currency</t>
  </si>
  <si>
    <t>Opening date</t>
  </si>
  <si>
    <t>Maturity</t>
  </si>
  <si>
    <t>Nom (MSEK)</t>
  </si>
  <si>
    <t>Coupon</t>
  </si>
  <si>
    <t>LFH 505</t>
  </si>
  <si>
    <t>SE0002058941</t>
  </si>
  <si>
    <t>SEK</t>
  </si>
  <si>
    <t>20/01/2011</t>
  </si>
  <si>
    <t>18/09/2013</t>
  </si>
  <si>
    <t>LFH 506</t>
  </si>
  <si>
    <t>SE0002058958</t>
  </si>
  <si>
    <t>28/09/2012</t>
  </si>
  <si>
    <t>05/05/2014</t>
  </si>
  <si>
    <t>LFH 510</t>
  </si>
  <si>
    <t>SE0004634665</t>
  </si>
  <si>
    <t>17/06/2015</t>
  </si>
  <si>
    <t>LFH 508</t>
  </si>
  <si>
    <t>SE0003361179</t>
  </si>
  <si>
    <t>18/07/2012</t>
  </si>
  <si>
    <t>15/03/2016</t>
  </si>
  <si>
    <t>LFH 507</t>
  </si>
  <si>
    <t>SE0002058966</t>
  </si>
  <si>
    <t>21/06/2017</t>
  </si>
  <si>
    <t>EMTN</t>
  </si>
  <si>
    <t>CHF</t>
  </si>
  <si>
    <t>LFH 1013</t>
  </si>
  <si>
    <t>XSO637812313</t>
  </si>
  <si>
    <t>EUR</t>
  </si>
  <si>
    <t>08/06/2011</t>
  </si>
  <si>
    <t>16/06/2014</t>
  </si>
  <si>
    <t>LFH 1014</t>
  </si>
  <si>
    <t>CHO136119192</t>
  </si>
  <si>
    <t>12/08/2011</t>
  </si>
  <si>
    <t>12/09/2014</t>
  </si>
  <si>
    <t>float</t>
  </si>
  <si>
    <t>LFH 1011</t>
  </si>
  <si>
    <t>XSO496605295</t>
  </si>
  <si>
    <t>16/03/2010</t>
  </si>
  <si>
    <t>23/03/2015</t>
  </si>
  <si>
    <t>LFH 1012</t>
  </si>
  <si>
    <t>CHO111692858</t>
  </si>
  <si>
    <t>24/03/2010</t>
  </si>
  <si>
    <t>21/07/2015</t>
  </si>
  <si>
    <t>LFH 1016</t>
  </si>
  <si>
    <t>NO0010651797</t>
  </si>
  <si>
    <t>NOK</t>
  </si>
  <si>
    <t>25/06/2012</t>
  </si>
  <si>
    <t>29/9/2017</t>
  </si>
  <si>
    <t>LFH 1015</t>
  </si>
  <si>
    <t>CH0185334973</t>
  </si>
  <si>
    <t>03/05/2012</t>
  </si>
  <si>
    <t>29/5/2019</t>
  </si>
  <si>
    <t>LFH CHF 180504</t>
  </si>
  <si>
    <t>CHO044814611</t>
  </si>
  <si>
    <t>04/05/2018</t>
  </si>
  <si>
    <t>MTN</t>
  </si>
  <si>
    <t>12/05/2011</t>
  </si>
  <si>
    <t>LFH 344</t>
  </si>
  <si>
    <t>SE0003787050</t>
  </si>
  <si>
    <t>02/02/2011</t>
  </si>
  <si>
    <t>09/08/2013</t>
  </si>
  <si>
    <t>LFH 350</t>
  </si>
  <si>
    <t>SE0004269272</t>
  </si>
  <si>
    <t>11/10/2011</t>
  </si>
  <si>
    <t>17/10/2013</t>
  </si>
  <si>
    <t>LFH 351</t>
  </si>
  <si>
    <t>SE0004444388</t>
  </si>
  <si>
    <t>20/01/2012</t>
  </si>
  <si>
    <t>27/01/2014</t>
  </si>
  <si>
    <t>LFH 354</t>
  </si>
  <si>
    <t>SE0004453322</t>
  </si>
  <si>
    <t>08/02/2012</t>
  </si>
  <si>
    <t>14/02/2014</t>
  </si>
  <si>
    <t>LFH352</t>
  </si>
  <si>
    <t>SE0004444396</t>
  </si>
  <si>
    <t>26/01/2015</t>
  </si>
  <si>
    <t>LFH 355</t>
  </si>
  <si>
    <t>SE0004490605</t>
  </si>
  <si>
    <t>22/02/2012</t>
  </si>
  <si>
    <t>02/03/2015</t>
  </si>
  <si>
    <t>LFH 347</t>
  </si>
  <si>
    <t>SE0003988724</t>
  </si>
  <si>
    <t>18/05/2015</t>
  </si>
  <si>
    <t>LFH 348</t>
  </si>
  <si>
    <t>SE0004051738</t>
  </si>
  <si>
    <t>20/06/2011</t>
  </si>
  <si>
    <t>29/06/2015</t>
  </si>
  <si>
    <t>LFH 340</t>
  </si>
  <si>
    <t>SE0003550227</t>
  </si>
  <si>
    <t>16/09/2010</t>
  </si>
  <si>
    <t>21/09/2015</t>
  </si>
  <si>
    <t>LFH 341</t>
  </si>
  <si>
    <t>SE0003617729</t>
  </si>
  <si>
    <t>05/11/2010</t>
  </si>
  <si>
    <t>11/11/2015</t>
  </si>
  <si>
    <t>LFH 353</t>
  </si>
  <si>
    <t>SE0004449445</t>
  </si>
  <si>
    <t>26/01/2012</t>
  </si>
  <si>
    <t>01/02/2016</t>
  </si>
  <si>
    <t>LFH 325</t>
  </si>
  <si>
    <t>SE0002979104</t>
  </si>
  <si>
    <t>27/08/2009</t>
  </si>
  <si>
    <t>17/06/2020</t>
  </si>
  <si>
    <t>LFH 356</t>
  </si>
  <si>
    <t>SE0004576569</t>
  </si>
  <si>
    <t>23/04/2012</t>
  </si>
  <si>
    <t>27/04/2017</t>
  </si>
  <si>
    <t>Total nominal Covered Bonds</t>
  </si>
  <si>
    <t>Bonds in EUR and CHF are calculated with the swap rate</t>
  </si>
  <si>
    <t>Maturity, expressed in SEK</t>
  </si>
  <si>
    <t>Interest type</t>
  </si>
  <si>
    <t>Float</t>
  </si>
  <si>
    <t>Fixed</t>
  </si>
  <si>
    <t>Sum</t>
  </si>
  <si>
    <t>LFH 511</t>
  </si>
  <si>
    <t>SE0004868875</t>
  </si>
  <si>
    <t>31/10/2012</t>
  </si>
  <si>
    <t>20/06/2018</t>
  </si>
  <si>
    <t>05/12/2016</t>
  </si>
  <si>
    <t>27/11/2012</t>
  </si>
  <si>
    <t>SE0004948750</t>
  </si>
  <si>
    <t>LFH 357</t>
  </si>
  <si>
    <t>06/08/2008</t>
  </si>
  <si>
    <t>LFH 1017</t>
  </si>
  <si>
    <t>NO0010672348</t>
  </si>
  <si>
    <t>27/02/2025</t>
  </si>
  <si>
    <t>LFH 1018_230411</t>
  </si>
  <si>
    <t>CHO210123821</t>
  </si>
  <si>
    <t>14/03/2013</t>
  </si>
  <si>
    <t>11/04/2023</t>
  </si>
  <si>
    <t>21/03/2013</t>
  </si>
  <si>
    <t>2018-2022</t>
  </si>
  <si>
    <t>2023-2027</t>
  </si>
  <si>
    <t>2028-</t>
  </si>
  <si>
    <t>LFH 1019</t>
  </si>
  <si>
    <t>XSO926822189</t>
  </si>
  <si>
    <t>29/04/2013</t>
  </si>
  <si>
    <t>07/05/2020</t>
  </si>
  <si>
    <t>A2/negative</t>
  </si>
  <si>
    <t>LFH 346</t>
  </si>
  <si>
    <t>SE0003963677</t>
  </si>
  <si>
    <t>17/05/2013</t>
  </si>
  <si>
    <t>LFH CHF 130408</t>
  </si>
  <si>
    <t>CHO037056162</t>
  </si>
  <si>
    <t>18/01/2008</t>
  </si>
  <si>
    <t>08/04/2013</t>
  </si>
  <si>
    <t>LFH 345</t>
  </si>
  <si>
    <t>SE0003857671</t>
  </si>
  <si>
    <t>10/03/2011</t>
  </si>
  <si>
    <t>18/03/2013</t>
  </si>
  <si>
    <t>2017-2021</t>
  </si>
  <si>
    <t>2022-2025</t>
  </si>
  <si>
    <t>06/08/2018</t>
  </si>
  <si>
    <t>LFH 343</t>
  </si>
  <si>
    <t>SE0003784362</t>
  </si>
  <si>
    <t>01/02/2011</t>
  </si>
  <si>
    <t>04/02/2013</t>
  </si>
  <si>
    <t>Repurchase agreements</t>
  </si>
  <si>
    <t>Bonds in EUR, NOK and CHF are calculated with the swap rate</t>
  </si>
  <si>
    <t>A3/Stable</t>
  </si>
  <si>
    <t>LFH 512</t>
  </si>
  <si>
    <t>SE0005306982</t>
  </si>
  <si>
    <t>10/07/2013</t>
  </si>
  <si>
    <t>19/06/2019</t>
  </si>
  <si>
    <t>SE0005498714</t>
  </si>
  <si>
    <t>22/11/2013</t>
  </si>
  <si>
    <t>16/09/2020</t>
  </si>
  <si>
    <t>LFH 513</t>
  </si>
  <si>
    <t>LFH 1020</t>
  </si>
  <si>
    <t>NO0010705809</t>
  </si>
  <si>
    <t>07/03/2014</t>
  </si>
  <si>
    <t>17/03/2020</t>
  </si>
  <si>
    <t>LFH 1021</t>
  </si>
  <si>
    <t>XS1046273667</t>
  </si>
  <si>
    <t>11/03/2014</t>
  </si>
  <si>
    <t>18/03/2021</t>
  </si>
  <si>
    <t>LFH 358</t>
  </si>
  <si>
    <t>SE0005794922</t>
  </si>
  <si>
    <t>25/02/2014</t>
  </si>
  <si>
    <t>13/11/2023</t>
  </si>
  <si>
    <t>29/09/2017</t>
  </si>
  <si>
    <t>29/05/2019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</si>
</sst>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14" fontId="3" fillId="0" borderId="0" xfId="0" applyNumberFormat="1" applyFont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2" borderId="11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7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Border="1"/>
    <xf numFmtId="0" fontId="6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6" fillId="0" borderId="0" xfId="0" applyFont="1" applyFill="1" applyBorder="1"/>
    <xf numFmtId="0" fontId="3" fillId="0" borderId="7" xfId="0" applyFont="1" applyFill="1" applyBorder="1"/>
    <xf numFmtId="0" fontId="1" fillId="0" borderId="7" xfId="0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 applyFill="1" applyBorder="1"/>
    <xf numFmtId="2" fontId="1" fillId="0" borderId="8" xfId="0" applyNumberFormat="1" applyFont="1" applyFill="1" applyBorder="1"/>
    <xf numFmtId="3" fontId="3" fillId="0" borderId="0" xfId="0" applyNumberFormat="1" applyFont="1" applyFill="1" applyBorder="1"/>
    <xf numFmtId="0" fontId="6" fillId="0" borderId="7" xfId="0" applyFont="1" applyFill="1" applyBorder="1"/>
    <xf numFmtId="0" fontId="1" fillId="0" borderId="8" xfId="0" applyFont="1" applyFill="1" applyBorder="1" applyAlignment="1">
      <alignment horizontal="right"/>
    </xf>
    <xf numFmtId="164" fontId="1" fillId="0" borderId="8" xfId="0" applyNumberFormat="1" applyFont="1" applyFill="1" applyBorder="1"/>
    <xf numFmtId="0" fontId="7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2" borderId="9" xfId="0" applyFont="1" applyFill="1" applyBorder="1" applyAlignment="1">
      <alignment wrapText="1"/>
    </xf>
    <xf numFmtId="0" fontId="1" fillId="0" borderId="7" xfId="0" applyFont="1" applyBorder="1" applyAlignment="1">
      <alignment horizontal="left"/>
    </xf>
    <xf numFmtId="3" fontId="1" fillId="0" borderId="8" xfId="0" applyNumberFormat="1" applyFont="1" applyBorder="1"/>
    <xf numFmtId="0" fontId="1" fillId="0" borderId="7" xfId="0" applyFont="1" applyBorder="1"/>
    <xf numFmtId="0" fontId="3" fillId="0" borderId="4" xfId="0" applyFont="1" applyBorder="1"/>
    <xf numFmtId="3" fontId="3" fillId="0" borderId="6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8" xfId="0" applyFont="1" applyBorder="1"/>
    <xf numFmtId="0" fontId="0" fillId="0" borderId="0" xfId="0"/>
    <xf numFmtId="0" fontId="1" fillId="0" borderId="0" xfId="0" applyFont="1" applyFill="1" applyBorder="1"/>
    <xf numFmtId="0" fontId="1" fillId="0" borderId="7" xfId="0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 applyFill="1" applyBorder="1"/>
    <xf numFmtId="2" fontId="1" fillId="0" borderId="8" xfId="0" applyNumberFormat="1" applyFont="1" applyFill="1" applyBorder="1"/>
    <xf numFmtId="2" fontId="1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3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2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1</xdr:col>
      <xdr:colOff>781050</xdr:colOff>
      <xdr:row>3</xdr:row>
      <xdr:rowOff>147006</xdr:rowOff>
    </xdr:to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3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5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8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1</xdr:rowOff>
    </xdr:from>
    <xdr:ext cx="2162175" cy="547056"/>
    <xdr:pic>
      <xdr:nvPicPr>
        <xdr:cNvPr id="4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</xdr:rowOff>
    </xdr:from>
    <xdr:ext cx="2162175" cy="547056"/>
    <xdr:pic>
      <xdr:nvPicPr>
        <xdr:cNvPr id="3" name="Logga-LF-Bank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2162175" cy="547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7" workbookViewId="0">
      <selection activeCell="N25" sqref="N25"/>
    </sheetView>
  </sheetViews>
  <sheetFormatPr defaultRowHeight="15" x14ac:dyDescent="0.25"/>
  <cols>
    <col min="1" max="1" width="20.7109375" style="57" customWidth="1"/>
    <col min="2" max="2" width="16.5703125" style="57" customWidth="1"/>
    <col min="3" max="3" width="11.85546875" style="57" customWidth="1"/>
    <col min="4" max="4" width="14.42578125" style="57" bestFit="1" customWidth="1"/>
    <col min="5" max="5" width="14.28515625" style="57" bestFit="1" customWidth="1"/>
    <col min="6" max="6" width="13.42578125" style="57" bestFit="1" customWidth="1"/>
    <col min="7" max="16384" width="9.140625" style="57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41729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59"/>
      <c r="B23" s="58"/>
      <c r="C23" s="58"/>
      <c r="D23" s="60"/>
      <c r="E23" s="58"/>
      <c r="F23" s="61"/>
      <c r="G23" s="62"/>
    </row>
    <row r="24" spans="1:7" ht="15.75" x14ac:dyDescent="0.25">
      <c r="A24" s="59" t="s">
        <v>33</v>
      </c>
      <c r="B24" s="58" t="s">
        <v>34</v>
      </c>
      <c r="C24" s="58" t="s">
        <v>30</v>
      </c>
      <c r="D24" s="58" t="s">
        <v>35</v>
      </c>
      <c r="E24" s="60" t="s">
        <v>36</v>
      </c>
      <c r="F24" s="61">
        <v>4752</v>
      </c>
      <c r="G24" s="62">
        <v>4.5</v>
      </c>
    </row>
    <row r="25" spans="1:7" ht="15.75" x14ac:dyDescent="0.25">
      <c r="A25" s="59" t="s">
        <v>37</v>
      </c>
      <c r="B25" s="58" t="s">
        <v>38</v>
      </c>
      <c r="C25" s="58" t="s">
        <v>30</v>
      </c>
      <c r="D25" s="58" t="s">
        <v>35</v>
      </c>
      <c r="E25" s="60" t="s">
        <v>39</v>
      </c>
      <c r="F25" s="61">
        <v>4085</v>
      </c>
      <c r="G25" s="62">
        <v>2.25</v>
      </c>
    </row>
    <row r="26" spans="1:7" ht="15.75" x14ac:dyDescent="0.25">
      <c r="A26" s="59" t="s">
        <v>40</v>
      </c>
      <c r="B26" s="58" t="s">
        <v>41</v>
      </c>
      <c r="C26" s="58" t="s">
        <v>30</v>
      </c>
      <c r="D26" s="58" t="s">
        <v>42</v>
      </c>
      <c r="E26" s="60" t="s">
        <v>43</v>
      </c>
      <c r="F26" s="61">
        <v>19200</v>
      </c>
      <c r="G26" s="62">
        <v>4</v>
      </c>
    </row>
    <row r="27" spans="1:7" ht="15.75" x14ac:dyDescent="0.25">
      <c r="A27" s="59" t="s">
        <v>44</v>
      </c>
      <c r="B27" s="58" t="s">
        <v>45</v>
      </c>
      <c r="C27" s="58" t="s">
        <v>30</v>
      </c>
      <c r="D27" s="58" t="s">
        <v>35</v>
      </c>
      <c r="E27" s="60" t="s">
        <v>46</v>
      </c>
      <c r="F27" s="61">
        <v>13760</v>
      </c>
      <c r="G27" s="62">
        <v>4.5</v>
      </c>
    </row>
    <row r="28" spans="1:7" ht="15.75" x14ac:dyDescent="0.25">
      <c r="A28" s="59" t="s">
        <v>138</v>
      </c>
      <c r="B28" s="58" t="s">
        <v>139</v>
      </c>
      <c r="C28" s="58" t="s">
        <v>30</v>
      </c>
      <c r="D28" s="58" t="s">
        <v>140</v>
      </c>
      <c r="E28" s="60" t="s">
        <v>141</v>
      </c>
      <c r="F28" s="61">
        <v>11925</v>
      </c>
      <c r="G28" s="62">
        <v>2.5</v>
      </c>
    </row>
    <row r="29" spans="1:7" ht="15.75" x14ac:dyDescent="0.25">
      <c r="A29" s="59" t="s">
        <v>184</v>
      </c>
      <c r="B29" s="58" t="s">
        <v>185</v>
      </c>
      <c r="C29" s="58" t="s">
        <v>30</v>
      </c>
      <c r="D29" s="58" t="s">
        <v>186</v>
      </c>
      <c r="E29" s="60" t="s">
        <v>187</v>
      </c>
      <c r="F29" s="61">
        <v>6950</v>
      </c>
      <c r="G29" s="62">
        <v>2.5</v>
      </c>
    </row>
    <row r="30" spans="1:7" ht="15.75" x14ac:dyDescent="0.25">
      <c r="A30" s="59" t="s">
        <v>191</v>
      </c>
      <c r="B30" s="58" t="s">
        <v>188</v>
      </c>
      <c r="C30" s="58" t="s">
        <v>30</v>
      </c>
      <c r="D30" s="60" t="s">
        <v>189</v>
      </c>
      <c r="E30" s="60" t="s">
        <v>190</v>
      </c>
      <c r="F30" s="61">
        <v>4810</v>
      </c>
      <c r="G30" s="62">
        <v>3.25</v>
      </c>
    </row>
    <row r="31" spans="1:7" ht="15.75" x14ac:dyDescent="0.25">
      <c r="A31" s="59"/>
      <c r="B31" s="58"/>
      <c r="C31" s="58"/>
      <c r="D31" s="58"/>
      <c r="E31" s="58"/>
      <c r="F31" s="40">
        <f>SUM(F23:F30)</f>
        <v>65482</v>
      </c>
      <c r="G31" s="21"/>
    </row>
    <row r="32" spans="1:7" ht="15.75" x14ac:dyDescent="0.25">
      <c r="A32" s="41" t="s">
        <v>47</v>
      </c>
      <c r="B32" s="58"/>
      <c r="C32" s="58"/>
      <c r="D32" s="58"/>
      <c r="E32" s="58"/>
      <c r="F32" s="58"/>
      <c r="G32" s="21"/>
    </row>
    <row r="33" spans="1:11" ht="15.75" x14ac:dyDescent="0.25">
      <c r="A33" s="35" t="s">
        <v>21</v>
      </c>
      <c r="B33" s="58" t="s">
        <v>22</v>
      </c>
      <c r="C33" s="58" t="s">
        <v>23</v>
      </c>
      <c r="D33" s="58" t="s">
        <v>24</v>
      </c>
      <c r="E33" s="58" t="s">
        <v>25</v>
      </c>
      <c r="F33" s="58" t="s">
        <v>26</v>
      </c>
      <c r="G33" s="21" t="s">
        <v>27</v>
      </c>
    </row>
    <row r="34" spans="1:11" ht="15.75" x14ac:dyDescent="0.25">
      <c r="A34" s="59"/>
      <c r="B34" s="58"/>
      <c r="C34" s="58"/>
      <c r="D34" s="58"/>
      <c r="E34" s="58"/>
      <c r="F34" s="61"/>
      <c r="G34" s="21"/>
    </row>
    <row r="35" spans="1:11" ht="15.75" x14ac:dyDescent="0.25">
      <c r="A35" s="59" t="s">
        <v>49</v>
      </c>
      <c r="B35" s="58" t="s">
        <v>50</v>
      </c>
      <c r="C35" s="58" t="s">
        <v>51</v>
      </c>
      <c r="D35" s="58" t="s">
        <v>52</v>
      </c>
      <c r="E35" s="60" t="s">
        <v>53</v>
      </c>
      <c r="F35" s="61">
        <v>9032</v>
      </c>
      <c r="G35" s="63">
        <v>2.625</v>
      </c>
    </row>
    <row r="36" spans="1:11" ht="15.75" x14ac:dyDescent="0.25">
      <c r="A36" s="59" t="s">
        <v>54</v>
      </c>
      <c r="B36" s="58" t="s">
        <v>55</v>
      </c>
      <c r="C36" s="58" t="s">
        <v>48</v>
      </c>
      <c r="D36" s="58" t="s">
        <v>56</v>
      </c>
      <c r="E36" s="60" t="s">
        <v>57</v>
      </c>
      <c r="F36" s="61">
        <v>1275</v>
      </c>
      <c r="G36" s="63" t="s">
        <v>58</v>
      </c>
    </row>
    <row r="37" spans="1:11" ht="15.75" x14ac:dyDescent="0.25">
      <c r="A37" s="59" t="s">
        <v>59</v>
      </c>
      <c r="B37" s="58" t="s">
        <v>60</v>
      </c>
      <c r="C37" s="58" t="s">
        <v>51</v>
      </c>
      <c r="D37" s="58" t="s">
        <v>61</v>
      </c>
      <c r="E37" s="60" t="s">
        <v>62</v>
      </c>
      <c r="F37" s="61">
        <f>6753+2977</f>
        <v>9730</v>
      </c>
      <c r="G37" s="63">
        <v>2.875</v>
      </c>
    </row>
    <row r="38" spans="1:11" ht="15.75" x14ac:dyDescent="0.25">
      <c r="A38" s="59" t="s">
        <v>63</v>
      </c>
      <c r="B38" s="58" t="s">
        <v>64</v>
      </c>
      <c r="C38" s="58" t="s">
        <v>48</v>
      </c>
      <c r="D38" s="58" t="s">
        <v>65</v>
      </c>
      <c r="E38" s="60" t="s">
        <v>66</v>
      </c>
      <c r="F38" s="61">
        <v>847</v>
      </c>
      <c r="G38" s="63">
        <v>1.75</v>
      </c>
    </row>
    <row r="39" spans="1:11" ht="15.75" x14ac:dyDescent="0.25">
      <c r="A39" s="59" t="s">
        <v>67</v>
      </c>
      <c r="B39" s="58" t="s">
        <v>68</v>
      </c>
      <c r="C39" s="58" t="s">
        <v>69</v>
      </c>
      <c r="D39" s="58" t="s">
        <v>70</v>
      </c>
      <c r="E39" s="60" t="s">
        <v>204</v>
      </c>
      <c r="F39" s="61">
        <v>1177</v>
      </c>
      <c r="G39" s="63" t="s">
        <v>58</v>
      </c>
    </row>
    <row r="40" spans="1:11" ht="15.75" x14ac:dyDescent="0.25">
      <c r="A40" s="59" t="s">
        <v>76</v>
      </c>
      <c r="B40" s="58" t="s">
        <v>77</v>
      </c>
      <c r="C40" s="58" t="s">
        <v>48</v>
      </c>
      <c r="D40" s="58" t="s">
        <v>146</v>
      </c>
      <c r="E40" s="60" t="s">
        <v>78</v>
      </c>
      <c r="F40" s="61">
        <v>290</v>
      </c>
      <c r="G40" s="63">
        <v>3.6549999999999998</v>
      </c>
      <c r="H40" s="59"/>
      <c r="I40" s="58"/>
      <c r="J40" s="58"/>
      <c r="K40" s="58"/>
    </row>
    <row r="41" spans="1:11" ht="15.75" x14ac:dyDescent="0.25">
      <c r="A41" s="59" t="s">
        <v>72</v>
      </c>
      <c r="B41" s="58" t="s">
        <v>73</v>
      </c>
      <c r="C41" s="58" t="s">
        <v>48</v>
      </c>
      <c r="D41" s="60" t="s">
        <v>74</v>
      </c>
      <c r="E41" s="60" t="s">
        <v>205</v>
      </c>
      <c r="F41" s="61">
        <v>1295</v>
      </c>
      <c r="G41" s="63">
        <v>1</v>
      </c>
    </row>
    <row r="42" spans="1:11" ht="15.75" x14ac:dyDescent="0.25">
      <c r="A42" s="59" t="s">
        <v>158</v>
      </c>
      <c r="B42" s="58" t="s">
        <v>159</v>
      </c>
      <c r="C42" s="58" t="s">
        <v>51</v>
      </c>
      <c r="D42" s="58" t="s">
        <v>160</v>
      </c>
      <c r="E42" s="60" t="s">
        <v>161</v>
      </c>
      <c r="F42" s="61">
        <v>4282</v>
      </c>
      <c r="G42" s="63">
        <v>1.125</v>
      </c>
    </row>
    <row r="43" spans="1:11" ht="15.75" x14ac:dyDescent="0.25">
      <c r="A43" s="59" t="s">
        <v>192</v>
      </c>
      <c r="B43" s="58" t="s">
        <v>193</v>
      </c>
      <c r="C43" s="58" t="s">
        <v>69</v>
      </c>
      <c r="D43" s="58" t="s">
        <v>194</v>
      </c>
      <c r="E43" s="60" t="s">
        <v>195</v>
      </c>
      <c r="F43" s="61">
        <v>643</v>
      </c>
      <c r="G43" s="63">
        <v>2.14</v>
      </c>
    </row>
    <row r="44" spans="1:11" ht="15.75" x14ac:dyDescent="0.25">
      <c r="A44" s="59" t="s">
        <v>196</v>
      </c>
      <c r="B44" s="58" t="s">
        <v>197</v>
      </c>
      <c r="C44" s="58" t="s">
        <v>51</v>
      </c>
      <c r="D44" s="58" t="s">
        <v>198</v>
      </c>
      <c r="E44" s="60" t="s">
        <v>199</v>
      </c>
      <c r="F44" s="61">
        <v>4437</v>
      </c>
      <c r="G44" s="63">
        <v>1.5</v>
      </c>
    </row>
    <row r="45" spans="1:11" ht="15.75" x14ac:dyDescent="0.25">
      <c r="A45" s="59" t="s">
        <v>150</v>
      </c>
      <c r="B45" s="58" t="s">
        <v>151</v>
      </c>
      <c r="C45" s="58" t="s">
        <v>48</v>
      </c>
      <c r="D45" s="58" t="s">
        <v>152</v>
      </c>
      <c r="E45" s="60" t="s">
        <v>153</v>
      </c>
      <c r="F45" s="61">
        <v>1018</v>
      </c>
      <c r="G45" s="63">
        <v>1.125</v>
      </c>
    </row>
    <row r="46" spans="1:11" ht="15.75" x14ac:dyDescent="0.25">
      <c r="A46" s="59" t="s">
        <v>147</v>
      </c>
      <c r="B46" s="58" t="s">
        <v>148</v>
      </c>
      <c r="C46" s="58" t="s">
        <v>69</v>
      </c>
      <c r="D46" s="58" t="s">
        <v>154</v>
      </c>
      <c r="E46" s="60" t="s">
        <v>149</v>
      </c>
      <c r="F46" s="61">
        <v>1152</v>
      </c>
      <c r="G46" s="63">
        <v>4.0999999999999996</v>
      </c>
    </row>
    <row r="47" spans="1:11" ht="15.75" x14ac:dyDescent="0.25">
      <c r="A47" s="59"/>
      <c r="B47" s="58"/>
      <c r="C47" s="58"/>
      <c r="D47" s="58"/>
      <c r="E47" s="58"/>
      <c r="F47" s="40">
        <f>SUM(F34:F46)</f>
        <v>35178</v>
      </c>
      <c r="G47" s="21"/>
    </row>
    <row r="48" spans="1:11" ht="15.75" x14ac:dyDescent="0.25">
      <c r="A48" s="41" t="s">
        <v>79</v>
      </c>
      <c r="B48" s="58"/>
      <c r="C48" s="58"/>
      <c r="D48" s="58"/>
      <c r="E48" s="58"/>
      <c r="F48" s="58"/>
      <c r="G48" s="21"/>
    </row>
    <row r="49" spans="1:7" ht="15.75" x14ac:dyDescent="0.25">
      <c r="A49" s="35" t="s">
        <v>21</v>
      </c>
      <c r="B49" s="58" t="s">
        <v>22</v>
      </c>
      <c r="C49" s="58" t="s">
        <v>23</v>
      </c>
      <c r="D49" s="58" t="s">
        <v>24</v>
      </c>
      <c r="E49" s="58" t="s">
        <v>25</v>
      </c>
      <c r="F49" s="58" t="s">
        <v>26</v>
      </c>
      <c r="G49" s="21" t="s">
        <v>27</v>
      </c>
    </row>
    <row r="50" spans="1:7" ht="15.75" x14ac:dyDescent="0.25">
      <c r="A50" s="59"/>
      <c r="B50" s="58"/>
      <c r="C50" s="58"/>
      <c r="D50" s="58"/>
      <c r="E50" s="58"/>
      <c r="F50" s="58"/>
      <c r="G50" s="42"/>
    </row>
    <row r="51" spans="1:7" ht="15.75" x14ac:dyDescent="0.25">
      <c r="A51" s="59" t="s">
        <v>97</v>
      </c>
      <c r="B51" s="58" t="s">
        <v>98</v>
      </c>
      <c r="C51" s="58" t="s">
        <v>30</v>
      </c>
      <c r="D51" s="58" t="s">
        <v>91</v>
      </c>
      <c r="E51" s="60" t="s">
        <v>99</v>
      </c>
      <c r="F51" s="58">
        <v>826</v>
      </c>
      <c r="G51" s="42" t="s">
        <v>58</v>
      </c>
    </row>
    <row r="52" spans="1:7" ht="15.75" x14ac:dyDescent="0.25">
      <c r="A52" s="59" t="s">
        <v>100</v>
      </c>
      <c r="B52" s="58" t="s">
        <v>101</v>
      </c>
      <c r="C52" s="58" t="s">
        <v>30</v>
      </c>
      <c r="D52" s="58" t="s">
        <v>102</v>
      </c>
      <c r="E52" s="60" t="s">
        <v>103</v>
      </c>
      <c r="F52" s="58">
        <v>700</v>
      </c>
      <c r="G52" s="42" t="s">
        <v>58</v>
      </c>
    </row>
    <row r="53" spans="1:7" ht="15.75" x14ac:dyDescent="0.25">
      <c r="A53" s="59" t="s">
        <v>104</v>
      </c>
      <c r="B53" s="58" t="s">
        <v>105</v>
      </c>
      <c r="C53" s="58" t="s">
        <v>30</v>
      </c>
      <c r="D53" s="58" t="s">
        <v>80</v>
      </c>
      <c r="E53" s="60" t="s">
        <v>106</v>
      </c>
      <c r="F53" s="58">
        <v>200</v>
      </c>
      <c r="G53" s="42" t="s">
        <v>58</v>
      </c>
    </row>
    <row r="54" spans="1:7" ht="15.75" x14ac:dyDescent="0.25">
      <c r="A54" s="59" t="s">
        <v>107</v>
      </c>
      <c r="B54" s="58" t="s">
        <v>108</v>
      </c>
      <c r="C54" s="58" t="s">
        <v>30</v>
      </c>
      <c r="D54" s="58" t="s">
        <v>109</v>
      </c>
      <c r="E54" s="60" t="s">
        <v>110</v>
      </c>
      <c r="F54" s="58">
        <v>600</v>
      </c>
      <c r="G54" s="42" t="s">
        <v>58</v>
      </c>
    </row>
    <row r="55" spans="1:7" ht="15.75" x14ac:dyDescent="0.25">
      <c r="A55" s="59" t="s">
        <v>111</v>
      </c>
      <c r="B55" s="58" t="s">
        <v>112</v>
      </c>
      <c r="C55" s="58" t="s">
        <v>30</v>
      </c>
      <c r="D55" s="58" t="s">
        <v>113</v>
      </c>
      <c r="E55" s="60" t="s">
        <v>114</v>
      </c>
      <c r="F55" s="58">
        <v>550</v>
      </c>
      <c r="G55" s="42" t="s">
        <v>58</v>
      </c>
    </row>
    <row r="56" spans="1:7" ht="15.75" x14ac:dyDescent="0.25">
      <c r="A56" s="59" t="s">
        <v>115</v>
      </c>
      <c r="B56" s="58" t="s">
        <v>116</v>
      </c>
      <c r="C56" s="58" t="s">
        <v>30</v>
      </c>
      <c r="D56" s="58" t="s">
        <v>117</v>
      </c>
      <c r="E56" s="60" t="s">
        <v>118</v>
      </c>
      <c r="F56" s="58">
        <v>100</v>
      </c>
      <c r="G56" s="42" t="s">
        <v>58</v>
      </c>
    </row>
    <row r="57" spans="1:7" ht="15.75" x14ac:dyDescent="0.25">
      <c r="A57" s="59" t="s">
        <v>119</v>
      </c>
      <c r="B57" s="58" t="s">
        <v>120</v>
      </c>
      <c r="C57" s="58" t="s">
        <v>30</v>
      </c>
      <c r="D57" s="58" t="s">
        <v>121</v>
      </c>
      <c r="E57" s="60" t="s">
        <v>122</v>
      </c>
      <c r="F57" s="58">
        <v>225</v>
      </c>
      <c r="G57" s="42" t="s">
        <v>58</v>
      </c>
    </row>
    <row r="58" spans="1:7" ht="15.75" x14ac:dyDescent="0.25">
      <c r="A58" s="59" t="s">
        <v>145</v>
      </c>
      <c r="B58" s="58" t="s">
        <v>144</v>
      </c>
      <c r="C58" s="58" t="s">
        <v>30</v>
      </c>
      <c r="D58" s="58" t="s">
        <v>143</v>
      </c>
      <c r="E58" s="60" t="s">
        <v>142</v>
      </c>
      <c r="F58" s="58">
        <v>250</v>
      </c>
      <c r="G58" s="42" t="s">
        <v>58</v>
      </c>
    </row>
    <row r="59" spans="1:7" ht="15.75" x14ac:dyDescent="0.25">
      <c r="A59" s="59" t="s">
        <v>127</v>
      </c>
      <c r="B59" s="58" t="s">
        <v>128</v>
      </c>
      <c r="C59" s="58" t="s">
        <v>30</v>
      </c>
      <c r="D59" s="58" t="s">
        <v>129</v>
      </c>
      <c r="E59" s="60" t="s">
        <v>130</v>
      </c>
      <c r="F59" s="58">
        <v>200</v>
      </c>
      <c r="G59" s="42" t="s">
        <v>58</v>
      </c>
    </row>
    <row r="60" spans="1:7" ht="15.75" x14ac:dyDescent="0.25">
      <c r="A60" s="59" t="s">
        <v>123</v>
      </c>
      <c r="B60" s="58" t="s">
        <v>124</v>
      </c>
      <c r="C60" s="58" t="s">
        <v>30</v>
      </c>
      <c r="D60" s="58" t="s">
        <v>125</v>
      </c>
      <c r="E60" s="60" t="s">
        <v>126</v>
      </c>
      <c r="F60" s="58">
        <v>100</v>
      </c>
      <c r="G60" s="21">
        <v>3.25</v>
      </c>
    </row>
    <row r="61" spans="1:7" ht="15.75" x14ac:dyDescent="0.25">
      <c r="A61" s="59" t="s">
        <v>200</v>
      </c>
      <c r="B61" s="58" t="s">
        <v>201</v>
      </c>
      <c r="C61" s="58" t="s">
        <v>30</v>
      </c>
      <c r="D61" s="58" t="s">
        <v>202</v>
      </c>
      <c r="E61" s="60" t="s">
        <v>203</v>
      </c>
      <c r="F61" s="58">
        <v>200</v>
      </c>
      <c r="G61" s="21">
        <v>3.1</v>
      </c>
    </row>
    <row r="62" spans="1:7" ht="15.75" x14ac:dyDescent="0.25">
      <c r="A62" s="59"/>
      <c r="B62" s="58"/>
      <c r="C62" s="58"/>
      <c r="D62" s="58"/>
      <c r="E62" s="58"/>
      <c r="F62" s="18">
        <f>SUM(F51:F61)</f>
        <v>3951</v>
      </c>
      <c r="G62" s="21"/>
    </row>
    <row r="63" spans="1:7" ht="15.75" x14ac:dyDescent="0.25">
      <c r="A63" s="59"/>
      <c r="B63" s="58"/>
      <c r="C63" s="58"/>
      <c r="D63" s="58"/>
      <c r="E63" s="58"/>
      <c r="G63" s="21"/>
    </row>
    <row r="64" spans="1:7" ht="15.75" x14ac:dyDescent="0.25">
      <c r="A64" s="59" t="s">
        <v>181</v>
      </c>
      <c r="B64" s="58"/>
      <c r="C64" s="58"/>
      <c r="D64" s="58"/>
      <c r="E64" s="58"/>
      <c r="F64" s="58">
        <v>727</v>
      </c>
      <c r="G64" s="21"/>
    </row>
    <row r="65" spans="1:11" ht="16.5" thickBot="1" x14ac:dyDescent="0.3">
      <c r="A65" s="35" t="s">
        <v>131</v>
      </c>
      <c r="B65" s="58"/>
      <c r="C65" s="58"/>
      <c r="D65" s="58"/>
      <c r="E65" s="58"/>
      <c r="F65" s="40">
        <f>F31++F47+F62+F64</f>
        <v>105338</v>
      </c>
      <c r="G65" s="21"/>
    </row>
    <row r="66" spans="1:11" ht="16.5" thickBot="1" x14ac:dyDescent="0.3">
      <c r="A66" s="44" t="s">
        <v>182</v>
      </c>
      <c r="B66" s="45"/>
      <c r="C66" s="45"/>
      <c r="D66" s="45"/>
      <c r="E66" s="45"/>
      <c r="F66" s="45"/>
      <c r="G66" s="46"/>
    </row>
    <row r="67" spans="1:11" ht="16.5" thickBot="1" x14ac:dyDescent="0.3">
      <c r="A67" s="1"/>
      <c r="B67" s="1"/>
      <c r="C67" s="1"/>
      <c r="D67" s="1"/>
      <c r="E67" s="1"/>
      <c r="F67" s="1"/>
      <c r="G67" s="1"/>
    </row>
    <row r="68" spans="1:11" ht="32.25" thickBot="1" x14ac:dyDescent="0.3">
      <c r="A68" s="47" t="s">
        <v>133</v>
      </c>
      <c r="B68" s="22"/>
      <c r="C68" s="1"/>
      <c r="D68" s="1"/>
      <c r="E68" s="1"/>
      <c r="F68" s="1"/>
      <c r="G68" s="55"/>
    </row>
    <row r="69" spans="1:11" ht="15.75" x14ac:dyDescent="0.25">
      <c r="A69" s="48">
        <v>2014</v>
      </c>
      <c r="B69" s="49">
        <f>+F24+F35+F36+F64</f>
        <v>15786</v>
      </c>
      <c r="C69" s="1"/>
      <c r="D69" s="1"/>
      <c r="E69" s="1"/>
      <c r="F69" s="1"/>
      <c r="G69" s="1"/>
    </row>
    <row r="70" spans="1:11" ht="15.75" x14ac:dyDescent="0.25">
      <c r="A70" s="48">
        <v>2015</v>
      </c>
      <c r="B70" s="49">
        <f>+F25+F37+F38+F51+F52+F53+F54+F55+F56</f>
        <v>17638</v>
      </c>
      <c r="C70" s="1"/>
      <c r="D70" s="1"/>
      <c r="E70" s="1"/>
      <c r="F70" s="1"/>
      <c r="G70" s="1"/>
    </row>
    <row r="71" spans="1:11" ht="15.75" x14ac:dyDescent="0.25">
      <c r="A71" s="48">
        <v>2016</v>
      </c>
      <c r="B71" s="49">
        <f>+F26+F57+F58</f>
        <v>19675</v>
      </c>
      <c r="C71" s="1"/>
      <c r="D71" s="1"/>
      <c r="E71" s="1"/>
      <c r="F71" s="1"/>
      <c r="G71" s="1"/>
    </row>
    <row r="72" spans="1:11" ht="15.75" x14ac:dyDescent="0.25">
      <c r="A72" s="48">
        <v>2017</v>
      </c>
      <c r="B72" s="49">
        <f>+F27+F39+F59</f>
        <v>15137</v>
      </c>
      <c r="C72" s="1"/>
      <c r="D72" s="1"/>
      <c r="E72" s="1"/>
      <c r="F72" s="1"/>
      <c r="G72" s="1"/>
      <c r="H72" s="1"/>
      <c r="I72" s="1"/>
      <c r="J72" s="1"/>
      <c r="K72" s="54"/>
    </row>
    <row r="73" spans="1:11" ht="15.75" x14ac:dyDescent="0.25">
      <c r="A73" s="50" t="s">
        <v>155</v>
      </c>
      <c r="B73" s="49">
        <f>+F28+F29+F30+F40+F41+F42+F43+F44+F60</f>
        <v>34732</v>
      </c>
      <c r="C73" s="1"/>
      <c r="D73" s="1"/>
      <c r="E73" s="1"/>
      <c r="F73" s="1"/>
      <c r="G73" s="1"/>
    </row>
    <row r="74" spans="1:11" ht="15.75" x14ac:dyDescent="0.25">
      <c r="A74" s="50" t="s">
        <v>156</v>
      </c>
      <c r="B74" s="49">
        <f>+F45+F46+F61</f>
        <v>2370</v>
      </c>
      <c r="C74" s="1"/>
      <c r="D74" s="1"/>
      <c r="E74" s="1"/>
      <c r="F74" s="1"/>
      <c r="G74" s="1"/>
    </row>
    <row r="75" spans="1:11" ht="15.75" x14ac:dyDescent="0.25">
      <c r="A75" s="50" t="s">
        <v>157</v>
      </c>
      <c r="B75" s="49"/>
      <c r="C75" s="1"/>
      <c r="D75" s="1"/>
      <c r="E75" s="1"/>
      <c r="F75" s="1"/>
      <c r="G75" s="1"/>
    </row>
    <row r="76" spans="1:11" ht="16.5" thickBot="1" x14ac:dyDescent="0.3">
      <c r="A76" s="51" t="s">
        <v>0</v>
      </c>
      <c r="B76" s="52">
        <f>SUM(B69:B74)</f>
        <v>105338</v>
      </c>
      <c r="C76" s="1"/>
      <c r="D76" s="1"/>
      <c r="E76" s="1"/>
      <c r="F76" s="1"/>
      <c r="G76" s="1"/>
    </row>
    <row r="77" spans="1:11" ht="16.5" thickBot="1" x14ac:dyDescent="0.3">
      <c r="A77" s="1"/>
      <c r="B77" s="1"/>
      <c r="C77" s="53"/>
      <c r="D77" s="54"/>
      <c r="E77" s="54"/>
      <c r="F77" s="54"/>
      <c r="G77" s="54"/>
    </row>
    <row r="78" spans="1:11" ht="15.75" x14ac:dyDescent="0.25">
      <c r="A78" s="4" t="s">
        <v>134</v>
      </c>
      <c r="B78" s="17"/>
      <c r="C78" s="1"/>
      <c r="D78" s="1"/>
      <c r="E78" s="1"/>
      <c r="F78" s="1"/>
      <c r="G78" s="1"/>
    </row>
    <row r="79" spans="1:11" ht="16.5" thickBot="1" x14ac:dyDescent="0.3">
      <c r="A79" s="7"/>
      <c r="B79" s="33"/>
      <c r="C79" s="1"/>
      <c r="D79" s="1"/>
      <c r="E79" s="1"/>
      <c r="F79" s="1"/>
      <c r="G79" s="1"/>
    </row>
    <row r="80" spans="1:11" ht="15.75" x14ac:dyDescent="0.25">
      <c r="A80" s="50" t="s">
        <v>135</v>
      </c>
      <c r="B80" s="49">
        <f>+F59+F58+F57+F56+F55+F54+F53+F52+F51+F39+F36</f>
        <v>6103</v>
      </c>
      <c r="C80" s="1"/>
      <c r="D80" s="1"/>
      <c r="E80" s="1"/>
      <c r="F80" s="1"/>
      <c r="G80" s="1"/>
    </row>
    <row r="81" spans="1:7" ht="15.75" x14ac:dyDescent="0.25">
      <c r="A81" s="50" t="s">
        <v>136</v>
      </c>
      <c r="B81" s="49">
        <f>+F24+F25+F26+F27+F28+F29+F30+F35+F37+F38+F40+F41+F42+F43+F44+F45+F46+F60+F61+F64</f>
        <v>99235</v>
      </c>
      <c r="C81" s="1"/>
      <c r="D81" s="1"/>
      <c r="E81" s="1"/>
      <c r="F81" s="1"/>
      <c r="G81" s="1"/>
    </row>
    <row r="82" spans="1:7" ht="16.5" thickBot="1" x14ac:dyDescent="0.3">
      <c r="A82" s="51" t="s">
        <v>137</v>
      </c>
      <c r="B82" s="52">
        <f>SUM(B80:B81)</f>
        <v>105338</v>
      </c>
      <c r="C82" s="1"/>
      <c r="D82" s="1"/>
      <c r="E82" s="1"/>
      <c r="F82" s="1"/>
      <c r="G82" s="1"/>
    </row>
    <row r="83" spans="1:7" ht="15.75" x14ac:dyDescent="0.25">
      <c r="C83" s="1"/>
      <c r="D83" s="1"/>
      <c r="E83" s="1"/>
      <c r="F83" s="1"/>
      <c r="G83" s="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52" workbookViewId="0">
      <selection activeCell="A84" sqref="A84"/>
    </sheetView>
  </sheetViews>
  <sheetFormatPr defaultRowHeight="15" x14ac:dyDescent="0.25"/>
  <cols>
    <col min="1" max="1" width="21" customWidth="1"/>
    <col min="2" max="2" width="16.42578125" customWidth="1"/>
    <col min="3" max="3" width="12.28515625" customWidth="1"/>
    <col min="4" max="5" width="14.5703125" customWidth="1"/>
    <col min="6" max="6" width="13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41394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4967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12601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3860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12950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6050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59628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/>
      <c r="B32" s="20"/>
      <c r="C32" s="20"/>
      <c r="D32" s="20"/>
      <c r="E32" s="20"/>
      <c r="F32" s="38"/>
      <c r="G32" s="21"/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146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 t="s">
        <v>158</v>
      </c>
      <c r="B40" s="20" t="s">
        <v>159</v>
      </c>
      <c r="C40" s="20" t="s">
        <v>51</v>
      </c>
      <c r="D40" s="20" t="s">
        <v>160</v>
      </c>
      <c r="E40" s="20" t="s">
        <v>161</v>
      </c>
      <c r="F40" s="38">
        <v>4282</v>
      </c>
      <c r="G40" s="21">
        <v>1.125</v>
      </c>
    </row>
    <row r="41" spans="1:7" ht="15.75" x14ac:dyDescent="0.25">
      <c r="A41" s="36" t="s">
        <v>150</v>
      </c>
      <c r="B41" s="20" t="s">
        <v>151</v>
      </c>
      <c r="C41" s="20" t="s">
        <v>48</v>
      </c>
      <c r="D41" s="20" t="s">
        <v>152</v>
      </c>
      <c r="E41" s="20" t="s">
        <v>153</v>
      </c>
      <c r="F41" s="38">
        <v>1018</v>
      </c>
      <c r="G41" s="21">
        <v>1.125</v>
      </c>
    </row>
    <row r="42" spans="1:7" ht="15.75" x14ac:dyDescent="0.25">
      <c r="A42" s="36" t="s">
        <v>147</v>
      </c>
      <c r="B42" s="20" t="s">
        <v>148</v>
      </c>
      <c r="C42" s="20" t="s">
        <v>69</v>
      </c>
      <c r="D42" s="20" t="s">
        <v>154</v>
      </c>
      <c r="E42" s="20" t="s">
        <v>149</v>
      </c>
      <c r="F42" s="38">
        <v>1152</v>
      </c>
      <c r="G42" s="43">
        <v>4.0999999999999996</v>
      </c>
    </row>
    <row r="43" spans="1:7" ht="15.75" x14ac:dyDescent="0.25">
      <c r="A43" s="36"/>
      <c r="B43" s="20"/>
      <c r="C43" s="20"/>
      <c r="D43" s="20"/>
      <c r="E43" s="20"/>
      <c r="F43" s="40">
        <f>SUM(F32:F42)</f>
        <v>30098</v>
      </c>
      <c r="G43" s="21"/>
    </row>
    <row r="44" spans="1:7" ht="15.75" x14ac:dyDescent="0.25">
      <c r="A44" s="41" t="s">
        <v>79</v>
      </c>
      <c r="B44" s="20"/>
      <c r="C44" s="20"/>
      <c r="D44" s="20"/>
      <c r="E44" s="20"/>
      <c r="F44" s="20"/>
      <c r="G44" s="21"/>
    </row>
    <row r="45" spans="1:7" ht="15.75" x14ac:dyDescent="0.25">
      <c r="A45" s="35" t="s">
        <v>21</v>
      </c>
      <c r="B45" s="20" t="s">
        <v>22</v>
      </c>
      <c r="C45" s="20" t="s">
        <v>23</v>
      </c>
      <c r="D45" s="20" t="s">
        <v>24</v>
      </c>
      <c r="E45" s="20" t="s">
        <v>25</v>
      </c>
      <c r="F45" s="20" t="s">
        <v>26</v>
      </c>
      <c r="G45" s="21" t="s">
        <v>27</v>
      </c>
    </row>
    <row r="46" spans="1:7" ht="15.75" x14ac:dyDescent="0.25">
      <c r="A46" s="36"/>
      <c r="B46" s="20"/>
      <c r="C46" s="20"/>
      <c r="D46" s="20"/>
      <c r="E46" s="20"/>
      <c r="F46" s="20"/>
      <c r="G46" s="42"/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 t="s">
        <v>163</v>
      </c>
      <c r="B48" s="20" t="s">
        <v>164</v>
      </c>
      <c r="C48" s="20" t="s">
        <v>30</v>
      </c>
      <c r="D48" s="20" t="s">
        <v>80</v>
      </c>
      <c r="E48" s="20" t="s">
        <v>165</v>
      </c>
      <c r="F48" s="20">
        <v>600</v>
      </c>
      <c r="G48" s="42" t="s">
        <v>58</v>
      </c>
    </row>
    <row r="49" spans="1:7" ht="15.75" x14ac:dyDescent="0.25">
      <c r="A49" s="36" t="s">
        <v>81</v>
      </c>
      <c r="B49" s="20" t="s">
        <v>82</v>
      </c>
      <c r="C49" s="20" t="s">
        <v>30</v>
      </c>
      <c r="D49" s="20" t="s">
        <v>83</v>
      </c>
      <c r="E49" s="20" t="s">
        <v>84</v>
      </c>
      <c r="F49" s="20">
        <v>550</v>
      </c>
      <c r="G49" s="42" t="s">
        <v>58</v>
      </c>
    </row>
    <row r="50" spans="1:7" ht="15.75" x14ac:dyDescent="0.25">
      <c r="A50" s="36" t="s">
        <v>85</v>
      </c>
      <c r="B50" s="20" t="s">
        <v>86</v>
      </c>
      <c r="C50" s="20" t="s">
        <v>30</v>
      </c>
      <c r="D50" s="20" t="s">
        <v>87</v>
      </c>
      <c r="E50" s="20" t="s">
        <v>88</v>
      </c>
      <c r="F50" s="20">
        <v>300</v>
      </c>
      <c r="G50" s="42" t="s">
        <v>58</v>
      </c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827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123</v>
      </c>
      <c r="B61" s="20" t="s">
        <v>124</v>
      </c>
      <c r="C61" s="20" t="s">
        <v>30</v>
      </c>
      <c r="D61" s="20" t="s">
        <v>125</v>
      </c>
      <c r="E61" s="20" t="s">
        <v>126</v>
      </c>
      <c r="F61" s="20">
        <v>100</v>
      </c>
      <c r="G61" s="21">
        <v>3.25</v>
      </c>
    </row>
    <row r="62" spans="1:7" ht="15.75" x14ac:dyDescent="0.25">
      <c r="A62" s="36" t="s">
        <v>127</v>
      </c>
      <c r="B62" s="20" t="s">
        <v>128</v>
      </c>
      <c r="C62" s="20" t="s">
        <v>30</v>
      </c>
      <c r="D62" s="20" t="s">
        <v>129</v>
      </c>
      <c r="E62" s="20" t="s">
        <v>130</v>
      </c>
      <c r="F62" s="20">
        <v>200</v>
      </c>
      <c r="G62" s="42" t="s">
        <v>58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18">
        <f>SUM(F46:F63)</f>
        <v>6342</v>
      </c>
      <c r="G64" s="21"/>
    </row>
    <row r="65" spans="1:7" ht="15.75" x14ac:dyDescent="0.25">
      <c r="A65" s="36" t="s">
        <v>181</v>
      </c>
      <c r="B65" s="20"/>
      <c r="C65" s="20"/>
      <c r="D65" s="20"/>
      <c r="E65" s="20"/>
      <c r="F65" s="20">
        <v>41</v>
      </c>
      <c r="G65" s="21">
        <f>F64+F65</f>
        <v>6383</v>
      </c>
    </row>
    <row r="66" spans="1:7" ht="16.5" thickBot="1" x14ac:dyDescent="0.3">
      <c r="A66" s="35" t="s">
        <v>131</v>
      </c>
      <c r="B66" s="20"/>
      <c r="C66" s="20"/>
      <c r="D66" s="20"/>
      <c r="E66" s="20"/>
      <c r="F66" s="40">
        <f>F29++F43+F64+F65</f>
        <v>96109</v>
      </c>
      <c r="G66" s="21"/>
    </row>
    <row r="67" spans="1:7" ht="16.5" thickBot="1" x14ac:dyDescent="0.3">
      <c r="A67" s="44" t="s">
        <v>132</v>
      </c>
      <c r="B67" s="45"/>
      <c r="C67" s="45"/>
      <c r="D67" s="45"/>
      <c r="E67" s="45"/>
      <c r="F67" s="45"/>
      <c r="G67" s="46"/>
    </row>
    <row r="68" spans="1:7" ht="16.5" thickBot="1" x14ac:dyDescent="0.3">
      <c r="A68" s="1"/>
      <c r="B68" s="1"/>
      <c r="C68" s="1"/>
      <c r="D68" s="1"/>
      <c r="E68" s="1"/>
      <c r="F68" s="1"/>
      <c r="G68" s="1"/>
    </row>
    <row r="69" spans="1:7" ht="32.25" thickBot="1" x14ac:dyDescent="0.3">
      <c r="A69" s="47" t="s">
        <v>133</v>
      </c>
      <c r="B69" s="22"/>
      <c r="C69" s="1"/>
      <c r="D69" s="1"/>
      <c r="E69" s="1"/>
      <c r="F69" s="1"/>
      <c r="G69" s="55"/>
    </row>
    <row r="70" spans="1:7" ht="15.75" x14ac:dyDescent="0.25">
      <c r="A70" s="48">
        <v>2013</v>
      </c>
      <c r="B70" s="49">
        <f>SUM(F48:F50)+F23+F65</f>
        <v>6458</v>
      </c>
      <c r="C70" s="1"/>
      <c r="D70" s="1"/>
      <c r="E70" s="1"/>
      <c r="F70" s="1"/>
      <c r="G70" s="1"/>
    </row>
    <row r="71" spans="1:7" ht="15.75" x14ac:dyDescent="0.25">
      <c r="A71" s="48">
        <v>2014</v>
      </c>
      <c r="B71" s="49">
        <f>F51+F34+F33+F24+F52</f>
        <v>24048</v>
      </c>
      <c r="C71" s="1"/>
      <c r="D71" s="1"/>
      <c r="E71" s="1"/>
      <c r="F71" s="1"/>
      <c r="G71" s="1"/>
    </row>
    <row r="72" spans="1:7" ht="15.75" x14ac:dyDescent="0.25">
      <c r="A72" s="48">
        <v>2015</v>
      </c>
      <c r="B72" s="49">
        <f>SUM(F53:F58)+F36+F25+F35</f>
        <v>17414</v>
      </c>
      <c r="C72" s="1"/>
      <c r="D72" s="1"/>
      <c r="E72" s="1"/>
      <c r="F72" s="1"/>
      <c r="G72" s="1"/>
    </row>
    <row r="73" spans="1:7" ht="15.75" x14ac:dyDescent="0.25">
      <c r="A73" s="48">
        <v>2016</v>
      </c>
      <c r="B73" s="49">
        <f>F59+F26+F60</f>
        <v>19675</v>
      </c>
      <c r="C73" s="1"/>
      <c r="D73" s="1"/>
      <c r="E73" s="1"/>
      <c r="F73" s="1"/>
      <c r="G73" s="1"/>
    </row>
    <row r="74" spans="1:7" ht="15.75" x14ac:dyDescent="0.25">
      <c r="A74" s="48">
        <v>2017</v>
      </c>
      <c r="B74" s="49">
        <f>F62+F37+F27</f>
        <v>14327</v>
      </c>
      <c r="C74" s="1"/>
      <c r="D74" s="1"/>
      <c r="E74" s="1"/>
      <c r="F74" s="1"/>
      <c r="G74" s="1"/>
    </row>
    <row r="75" spans="1:7" ht="15.75" x14ac:dyDescent="0.25">
      <c r="A75" s="50" t="s">
        <v>155</v>
      </c>
      <c r="B75" s="49">
        <f>F61+F39+F38+F28+F40</f>
        <v>12017</v>
      </c>
      <c r="C75" s="1"/>
      <c r="D75" s="1"/>
      <c r="E75" s="1"/>
      <c r="F75" s="1"/>
      <c r="G75" s="1"/>
    </row>
    <row r="76" spans="1:7" ht="15.75" x14ac:dyDescent="0.25">
      <c r="A76" s="50" t="s">
        <v>156</v>
      </c>
      <c r="B76" s="49">
        <f>F41+F42</f>
        <v>2170</v>
      </c>
      <c r="C76" s="1"/>
      <c r="D76" s="1"/>
      <c r="E76" s="1"/>
      <c r="F76" s="1"/>
      <c r="G76" s="1"/>
    </row>
    <row r="77" spans="1:7" ht="15.75" x14ac:dyDescent="0.25">
      <c r="A77" s="50" t="s">
        <v>157</v>
      </c>
      <c r="B77" s="49"/>
      <c r="C77" s="1"/>
      <c r="D77" s="1"/>
      <c r="E77" s="1"/>
      <c r="F77" s="1"/>
      <c r="G77" s="1"/>
    </row>
    <row r="78" spans="1:7" ht="16.5" thickBot="1" x14ac:dyDescent="0.3">
      <c r="A78" s="51" t="s">
        <v>0</v>
      </c>
      <c r="B78" s="52">
        <f>SUM(B70:B76)</f>
        <v>96109</v>
      </c>
      <c r="C78" s="53"/>
      <c r="D78" s="54"/>
      <c r="E78" s="54"/>
      <c r="F78" s="54"/>
      <c r="G78" s="54"/>
    </row>
    <row r="79" spans="1:7" ht="16.5" thickBot="1" x14ac:dyDescent="0.3">
      <c r="A79" s="1"/>
      <c r="B79" s="1"/>
      <c r="C79" s="1"/>
      <c r="D79" s="1"/>
      <c r="E79" s="1"/>
      <c r="F79" s="1"/>
      <c r="G79" s="1"/>
    </row>
    <row r="80" spans="1:7" ht="15.75" x14ac:dyDescent="0.25">
      <c r="A80" s="4" t="s">
        <v>134</v>
      </c>
      <c r="B80" s="17"/>
      <c r="C80" s="1"/>
      <c r="D80" s="1"/>
      <c r="E80" s="1"/>
      <c r="F80" s="1"/>
      <c r="G80" s="1"/>
    </row>
    <row r="81" spans="1:7" ht="16.5" thickBot="1" x14ac:dyDescent="0.3">
      <c r="A81" s="7"/>
      <c r="B81" s="33"/>
      <c r="C81" s="1"/>
      <c r="D81" s="1"/>
      <c r="E81" s="1"/>
      <c r="F81" s="1"/>
      <c r="G81" s="1"/>
    </row>
    <row r="82" spans="1:7" ht="15.75" x14ac:dyDescent="0.25">
      <c r="A82" s="50" t="s">
        <v>135</v>
      </c>
      <c r="B82" s="49">
        <f>F34+F37+SUM(F46:F59)+F62+F60</f>
        <v>8694</v>
      </c>
      <c r="C82" s="1"/>
      <c r="D82" s="1"/>
      <c r="E82" s="1"/>
      <c r="F82" s="1"/>
      <c r="G82" s="1"/>
    </row>
    <row r="83" spans="1:7" ht="15.75" x14ac:dyDescent="0.25">
      <c r="A83" s="50" t="s">
        <v>136</v>
      </c>
      <c r="B83" s="49">
        <f>F61+F39+F38+F36+F35+F33+F32+F29+F65+F42+F41+F40</f>
        <v>87415</v>
      </c>
      <c r="C83" s="1"/>
      <c r="D83" s="1"/>
      <c r="E83" s="1"/>
      <c r="F83" s="1"/>
      <c r="G83" s="1"/>
    </row>
    <row r="84" spans="1:7" ht="16.5" thickBot="1" x14ac:dyDescent="0.3">
      <c r="A84" s="51" t="s">
        <v>137</v>
      </c>
      <c r="B84" s="52">
        <f>SUM(B82:B83)</f>
        <v>96109</v>
      </c>
      <c r="C84" s="1"/>
      <c r="D84" s="1"/>
      <c r="E84" s="1"/>
      <c r="F84" s="1"/>
      <c r="G84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3" workbookViewId="0">
      <selection activeCell="A90" sqref="A90"/>
    </sheetView>
  </sheetViews>
  <sheetFormatPr defaultRowHeight="15" x14ac:dyDescent="0.25"/>
  <cols>
    <col min="1" max="1" width="21.5703125" customWidth="1"/>
    <col min="2" max="2" width="16.42578125" customWidth="1"/>
    <col min="3" max="3" width="11.7109375" customWidth="1"/>
    <col min="4" max="4" width="14.28515625" customWidth="1"/>
    <col min="5" max="5" width="15.140625" customWidth="1"/>
    <col min="6" max="6" width="13.140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41364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5217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12601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3810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12900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5050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58778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 t="s">
        <v>166</v>
      </c>
      <c r="B32" s="20" t="s">
        <v>167</v>
      </c>
      <c r="C32" s="20" t="s">
        <v>48</v>
      </c>
      <c r="D32" s="20" t="s">
        <v>168</v>
      </c>
      <c r="E32" s="20" t="s">
        <v>169</v>
      </c>
      <c r="F32" s="38">
        <v>233</v>
      </c>
      <c r="G32" s="21">
        <v>2.8050000000000002</v>
      </c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146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 t="s">
        <v>150</v>
      </c>
      <c r="B40" s="20" t="s">
        <v>151</v>
      </c>
      <c r="C40" s="20" t="s">
        <v>48</v>
      </c>
      <c r="D40" s="20" t="s">
        <v>152</v>
      </c>
      <c r="E40" s="20" t="s">
        <v>153</v>
      </c>
      <c r="F40" s="38">
        <v>1018</v>
      </c>
      <c r="G40" s="21">
        <v>1.125</v>
      </c>
    </row>
    <row r="41" spans="1:7" ht="15.75" x14ac:dyDescent="0.25">
      <c r="A41" s="36" t="s">
        <v>147</v>
      </c>
      <c r="B41" s="20" t="s">
        <v>148</v>
      </c>
      <c r="C41" s="20" t="s">
        <v>69</v>
      </c>
      <c r="D41" s="20" t="s">
        <v>154</v>
      </c>
      <c r="E41" s="20" t="s">
        <v>149</v>
      </c>
      <c r="F41" s="38">
        <v>1151</v>
      </c>
      <c r="G41" s="43">
        <v>4.0999999999999996</v>
      </c>
    </row>
    <row r="42" spans="1:7" ht="15.75" x14ac:dyDescent="0.25">
      <c r="A42" s="36"/>
      <c r="B42" s="20"/>
      <c r="C42" s="20"/>
      <c r="D42" s="20"/>
      <c r="E42" s="20"/>
      <c r="F42" s="40">
        <f>SUM(F32:F41)</f>
        <v>26048</v>
      </c>
      <c r="G42" s="21"/>
    </row>
    <row r="43" spans="1:7" ht="15.75" x14ac:dyDescent="0.25">
      <c r="A43" s="41" t="s">
        <v>79</v>
      </c>
      <c r="B43" s="20"/>
      <c r="C43" s="20"/>
      <c r="D43" s="20"/>
      <c r="E43" s="20"/>
      <c r="F43" s="20"/>
      <c r="G43" s="21"/>
    </row>
    <row r="44" spans="1:7" ht="15.75" x14ac:dyDescent="0.25">
      <c r="A44" s="35" t="s">
        <v>21</v>
      </c>
      <c r="B44" s="20" t="s">
        <v>22</v>
      </c>
      <c r="C44" s="20" t="s">
        <v>23</v>
      </c>
      <c r="D44" s="20" t="s">
        <v>24</v>
      </c>
      <c r="E44" s="20" t="s">
        <v>25</v>
      </c>
      <c r="F44" s="20" t="s">
        <v>26</v>
      </c>
      <c r="G44" s="21" t="s">
        <v>27</v>
      </c>
    </row>
    <row r="45" spans="1:7" ht="15.75" x14ac:dyDescent="0.25">
      <c r="A45" s="36"/>
      <c r="B45" s="20"/>
      <c r="C45" s="20"/>
      <c r="D45" s="20"/>
      <c r="E45" s="20"/>
      <c r="F45" s="20"/>
      <c r="G45" s="42"/>
    </row>
    <row r="46" spans="1:7" ht="15.75" x14ac:dyDescent="0.25">
      <c r="A46" s="36"/>
      <c r="B46" s="20"/>
      <c r="C46" s="20"/>
      <c r="D46" s="20"/>
      <c r="E46" s="20"/>
      <c r="F46" s="20"/>
      <c r="G46" s="42"/>
    </row>
    <row r="47" spans="1:7" ht="15.75" x14ac:dyDescent="0.25">
      <c r="A47" s="36" t="s">
        <v>163</v>
      </c>
      <c r="B47" s="20" t="s">
        <v>164</v>
      </c>
      <c r="C47" s="20" t="s">
        <v>30</v>
      </c>
      <c r="D47" s="20" t="s">
        <v>80</v>
      </c>
      <c r="E47" s="20" t="s">
        <v>165</v>
      </c>
      <c r="F47" s="20">
        <v>600</v>
      </c>
      <c r="G47" s="42" t="s">
        <v>58</v>
      </c>
    </row>
    <row r="48" spans="1:7" ht="15.75" x14ac:dyDescent="0.25">
      <c r="A48" s="36" t="s">
        <v>81</v>
      </c>
      <c r="B48" s="20" t="s">
        <v>82</v>
      </c>
      <c r="C48" s="20" t="s">
        <v>30</v>
      </c>
      <c r="D48" s="20" t="s">
        <v>83</v>
      </c>
      <c r="E48" s="20" t="s">
        <v>84</v>
      </c>
      <c r="F48" s="20">
        <v>550</v>
      </c>
      <c r="G48" s="42" t="s">
        <v>58</v>
      </c>
    </row>
    <row r="49" spans="1:7" ht="15.75" x14ac:dyDescent="0.25">
      <c r="A49" s="36" t="s">
        <v>85</v>
      </c>
      <c r="B49" s="20" t="s">
        <v>86</v>
      </c>
      <c r="C49" s="20" t="s">
        <v>30</v>
      </c>
      <c r="D49" s="20" t="s">
        <v>87</v>
      </c>
      <c r="E49" s="20" t="s">
        <v>88</v>
      </c>
      <c r="F49" s="20">
        <v>300</v>
      </c>
      <c r="G49" s="42" t="s">
        <v>58</v>
      </c>
    </row>
    <row r="50" spans="1:7" ht="15.75" x14ac:dyDescent="0.25">
      <c r="A50" s="36" t="s">
        <v>89</v>
      </c>
      <c r="B50" s="20" t="s">
        <v>90</v>
      </c>
      <c r="C50" s="20" t="s">
        <v>30</v>
      </c>
      <c r="D50" s="20" t="s">
        <v>91</v>
      </c>
      <c r="E50" s="20" t="s">
        <v>92</v>
      </c>
      <c r="F50" s="20">
        <v>400</v>
      </c>
      <c r="G50" s="42" t="s">
        <v>58</v>
      </c>
    </row>
    <row r="51" spans="1:7" ht="15.75" x14ac:dyDescent="0.25">
      <c r="A51" s="36" t="s">
        <v>93</v>
      </c>
      <c r="B51" s="20" t="s">
        <v>94</v>
      </c>
      <c r="C51" s="20" t="s">
        <v>30</v>
      </c>
      <c r="D51" s="20" t="s">
        <v>95</v>
      </c>
      <c r="E51" s="20" t="s">
        <v>96</v>
      </c>
      <c r="F51" s="20">
        <v>740</v>
      </c>
      <c r="G51" s="42" t="s">
        <v>58</v>
      </c>
    </row>
    <row r="52" spans="1:7" ht="15.75" x14ac:dyDescent="0.25">
      <c r="A52" s="36" t="s">
        <v>97</v>
      </c>
      <c r="B52" s="20" t="s">
        <v>98</v>
      </c>
      <c r="C52" s="20" t="s">
        <v>30</v>
      </c>
      <c r="D52" s="20" t="s">
        <v>91</v>
      </c>
      <c r="E52" s="20" t="s">
        <v>99</v>
      </c>
      <c r="F52" s="20">
        <v>827</v>
      </c>
      <c r="G52" s="42" t="s">
        <v>58</v>
      </c>
    </row>
    <row r="53" spans="1:7" ht="15.75" x14ac:dyDescent="0.25">
      <c r="A53" s="36" t="s">
        <v>100</v>
      </c>
      <c r="B53" s="20" t="s">
        <v>101</v>
      </c>
      <c r="C53" s="20" t="s">
        <v>30</v>
      </c>
      <c r="D53" s="20" t="s">
        <v>102</v>
      </c>
      <c r="E53" s="20" t="s">
        <v>103</v>
      </c>
      <c r="F53" s="20">
        <v>700</v>
      </c>
      <c r="G53" s="42" t="s">
        <v>58</v>
      </c>
    </row>
    <row r="54" spans="1:7" ht="15.75" x14ac:dyDescent="0.25">
      <c r="A54" s="36" t="s">
        <v>104</v>
      </c>
      <c r="B54" s="20" t="s">
        <v>105</v>
      </c>
      <c r="C54" s="20" t="s">
        <v>30</v>
      </c>
      <c r="D54" s="20" t="s">
        <v>80</v>
      </c>
      <c r="E54" s="20" t="s">
        <v>106</v>
      </c>
      <c r="F54" s="20">
        <v>200</v>
      </c>
      <c r="G54" s="42" t="s">
        <v>58</v>
      </c>
    </row>
    <row r="55" spans="1:7" ht="15.75" x14ac:dyDescent="0.25">
      <c r="A55" s="36" t="s">
        <v>107</v>
      </c>
      <c r="B55" s="20" t="s">
        <v>108</v>
      </c>
      <c r="C55" s="20" t="s">
        <v>30</v>
      </c>
      <c r="D55" s="20" t="s">
        <v>109</v>
      </c>
      <c r="E55" s="20" t="s">
        <v>110</v>
      </c>
      <c r="F55" s="20">
        <v>600</v>
      </c>
      <c r="G55" s="42" t="s">
        <v>58</v>
      </c>
    </row>
    <row r="56" spans="1:7" ht="15.75" x14ac:dyDescent="0.25">
      <c r="A56" s="36" t="s">
        <v>111</v>
      </c>
      <c r="B56" s="20" t="s">
        <v>112</v>
      </c>
      <c r="C56" s="20" t="s">
        <v>30</v>
      </c>
      <c r="D56" s="20" t="s">
        <v>113</v>
      </c>
      <c r="E56" s="20" t="s">
        <v>114</v>
      </c>
      <c r="F56" s="20">
        <v>550</v>
      </c>
      <c r="G56" s="42" t="s">
        <v>58</v>
      </c>
    </row>
    <row r="57" spans="1:7" ht="15.75" x14ac:dyDescent="0.25">
      <c r="A57" s="36" t="s">
        <v>115</v>
      </c>
      <c r="B57" s="20" t="s">
        <v>116</v>
      </c>
      <c r="C57" s="20" t="s">
        <v>30</v>
      </c>
      <c r="D57" s="20" t="s">
        <v>117</v>
      </c>
      <c r="E57" s="20" t="s">
        <v>118</v>
      </c>
      <c r="F57" s="20">
        <v>100</v>
      </c>
      <c r="G57" s="42" t="s">
        <v>58</v>
      </c>
    </row>
    <row r="58" spans="1:7" ht="15.75" x14ac:dyDescent="0.25">
      <c r="A58" s="36" t="s">
        <v>119</v>
      </c>
      <c r="B58" s="20" t="s">
        <v>120</v>
      </c>
      <c r="C58" s="20" t="s">
        <v>30</v>
      </c>
      <c r="D58" s="20" t="s">
        <v>121</v>
      </c>
      <c r="E58" s="20" t="s">
        <v>122</v>
      </c>
      <c r="F58" s="20">
        <v>225</v>
      </c>
      <c r="G58" s="42" t="s">
        <v>58</v>
      </c>
    </row>
    <row r="59" spans="1:7" ht="15.75" x14ac:dyDescent="0.25">
      <c r="A59" s="36" t="s">
        <v>145</v>
      </c>
      <c r="B59" s="20" t="s">
        <v>144</v>
      </c>
      <c r="C59" s="20" t="s">
        <v>30</v>
      </c>
      <c r="D59" s="20" t="s">
        <v>143</v>
      </c>
      <c r="E59" s="20" t="s">
        <v>142</v>
      </c>
      <c r="F59" s="20">
        <v>250</v>
      </c>
      <c r="G59" s="42" t="s">
        <v>58</v>
      </c>
    </row>
    <row r="60" spans="1:7" ht="15.75" x14ac:dyDescent="0.25">
      <c r="A60" s="36" t="s">
        <v>123</v>
      </c>
      <c r="B60" s="20" t="s">
        <v>124</v>
      </c>
      <c r="C60" s="20" t="s">
        <v>30</v>
      </c>
      <c r="D60" s="20" t="s">
        <v>125</v>
      </c>
      <c r="E60" s="20" t="s">
        <v>126</v>
      </c>
      <c r="F60" s="20">
        <v>100</v>
      </c>
      <c r="G60" s="21">
        <v>3.25</v>
      </c>
    </row>
    <row r="61" spans="1:7" ht="15.75" x14ac:dyDescent="0.25">
      <c r="A61" s="36" t="s">
        <v>127</v>
      </c>
      <c r="B61" s="20" t="s">
        <v>128</v>
      </c>
      <c r="C61" s="20" t="s">
        <v>30</v>
      </c>
      <c r="D61" s="20" t="s">
        <v>129</v>
      </c>
      <c r="E61" s="20" t="s">
        <v>130</v>
      </c>
      <c r="F61" s="20">
        <v>200</v>
      </c>
      <c r="G61" s="42" t="s">
        <v>58</v>
      </c>
    </row>
    <row r="62" spans="1:7" ht="15.75" x14ac:dyDescent="0.25">
      <c r="A62" s="36"/>
      <c r="B62" s="20"/>
      <c r="C62" s="20"/>
      <c r="D62" s="20"/>
      <c r="E62" s="20"/>
      <c r="F62" s="20"/>
      <c r="G62" s="42"/>
    </row>
    <row r="63" spans="1:7" ht="15.75" x14ac:dyDescent="0.25">
      <c r="A63" s="36"/>
      <c r="B63" s="20"/>
      <c r="C63" s="20"/>
      <c r="D63" s="20"/>
      <c r="E63" s="20"/>
      <c r="F63" s="18">
        <f>SUM(F45:F62)</f>
        <v>6342</v>
      </c>
      <c r="G63" s="21"/>
    </row>
    <row r="64" spans="1:7" ht="15.75" x14ac:dyDescent="0.25">
      <c r="A64" s="36" t="s">
        <v>181</v>
      </c>
      <c r="B64" s="20"/>
      <c r="C64" s="20"/>
      <c r="D64" s="20"/>
      <c r="E64" s="20"/>
      <c r="F64" s="20">
        <v>1355</v>
      </c>
      <c r="G64" s="21">
        <f>F63+F64</f>
        <v>7697</v>
      </c>
    </row>
    <row r="65" spans="1:7" ht="16.5" thickBot="1" x14ac:dyDescent="0.3">
      <c r="A65" s="35" t="s">
        <v>131</v>
      </c>
      <c r="B65" s="20"/>
      <c r="C65" s="20"/>
      <c r="D65" s="20"/>
      <c r="E65" s="20"/>
      <c r="F65" s="40">
        <f>F29++F42+F63+F64</f>
        <v>92523</v>
      </c>
      <c r="G65" s="21"/>
    </row>
    <row r="66" spans="1:7" ht="16.5" thickBot="1" x14ac:dyDescent="0.3">
      <c r="A66" s="44" t="s">
        <v>132</v>
      </c>
      <c r="B66" s="45"/>
      <c r="C66" s="45"/>
      <c r="D66" s="45"/>
      <c r="E66" s="45"/>
      <c r="F66" s="45"/>
      <c r="G66" s="46"/>
    </row>
    <row r="67" spans="1:7" ht="16.5" thickBot="1" x14ac:dyDescent="0.3">
      <c r="A67" s="1"/>
      <c r="B67" s="1"/>
      <c r="C67" s="1"/>
      <c r="D67" s="1"/>
      <c r="E67" s="1"/>
      <c r="F67" s="1"/>
      <c r="G67" s="1"/>
    </row>
    <row r="68" spans="1:7" ht="32.25" thickBot="1" x14ac:dyDescent="0.3">
      <c r="A68" s="47" t="s">
        <v>133</v>
      </c>
      <c r="B68" s="22"/>
      <c r="C68" s="1"/>
      <c r="D68" s="1"/>
      <c r="E68" s="1"/>
      <c r="F68" s="1"/>
      <c r="G68" s="55"/>
    </row>
    <row r="69" spans="1:7" ht="15.75" x14ac:dyDescent="0.25">
      <c r="A69" s="48">
        <v>2013</v>
      </c>
      <c r="B69" s="49">
        <f>SUM(F47:F49)+F32+F23+F64</f>
        <v>8255</v>
      </c>
      <c r="C69" s="1"/>
      <c r="D69" s="1"/>
      <c r="E69" s="1"/>
      <c r="F69" s="1"/>
      <c r="G69" s="1"/>
    </row>
    <row r="70" spans="1:7" ht="15.75" x14ac:dyDescent="0.25">
      <c r="A70" s="48">
        <v>2014</v>
      </c>
      <c r="B70" s="49">
        <f>F50+F34+F33+F24+F51</f>
        <v>24048</v>
      </c>
      <c r="C70" s="1"/>
      <c r="D70" s="1"/>
      <c r="E70" s="1"/>
      <c r="F70" s="1"/>
      <c r="G70" s="1"/>
    </row>
    <row r="71" spans="1:7" ht="15.75" x14ac:dyDescent="0.25">
      <c r="A71" s="48">
        <v>2015</v>
      </c>
      <c r="B71" s="49">
        <f>SUM(F52:F57)+F36+F25+F35</f>
        <v>17364</v>
      </c>
      <c r="C71" s="1"/>
      <c r="D71" s="1"/>
      <c r="E71" s="1"/>
      <c r="F71" s="1"/>
      <c r="G71" s="1"/>
    </row>
    <row r="72" spans="1:7" ht="15.75" x14ac:dyDescent="0.25">
      <c r="A72" s="48">
        <v>2016</v>
      </c>
      <c r="B72" s="49">
        <f>F58+F26+F59</f>
        <v>19675</v>
      </c>
      <c r="C72" s="1"/>
      <c r="D72" s="1"/>
      <c r="E72" s="1"/>
      <c r="F72" s="1"/>
      <c r="G72" s="1"/>
    </row>
    <row r="73" spans="1:7" ht="15.75" x14ac:dyDescent="0.25">
      <c r="A73" s="48">
        <v>2017</v>
      </c>
      <c r="B73" s="49">
        <f>F61+F37+F27</f>
        <v>14277</v>
      </c>
      <c r="C73" s="1"/>
      <c r="D73" s="1"/>
      <c r="E73" s="1"/>
      <c r="F73" s="1"/>
      <c r="G73" s="1"/>
    </row>
    <row r="74" spans="1:7" ht="15.75" x14ac:dyDescent="0.25">
      <c r="A74" s="50" t="s">
        <v>155</v>
      </c>
      <c r="B74" s="49">
        <f>F60+F39+F38+F28</f>
        <v>6735</v>
      </c>
      <c r="C74" s="1"/>
      <c r="D74" s="1"/>
      <c r="E74" s="1"/>
      <c r="F74" s="1"/>
      <c r="G74" s="1"/>
    </row>
    <row r="75" spans="1:7" ht="15.75" x14ac:dyDescent="0.25">
      <c r="A75" s="50" t="s">
        <v>156</v>
      </c>
      <c r="B75" s="49">
        <f>F40+F41</f>
        <v>2169</v>
      </c>
      <c r="C75" s="1"/>
      <c r="D75" s="1"/>
      <c r="E75" s="1"/>
      <c r="F75" s="1"/>
      <c r="G75" s="1"/>
    </row>
    <row r="76" spans="1:7" ht="15.75" x14ac:dyDescent="0.25">
      <c r="A76" s="50" t="s">
        <v>157</v>
      </c>
      <c r="B76" s="49"/>
      <c r="C76" s="1"/>
      <c r="D76" s="1"/>
      <c r="E76" s="1"/>
      <c r="F76" s="1"/>
      <c r="G76" s="1"/>
    </row>
    <row r="77" spans="1:7" ht="16.5" thickBot="1" x14ac:dyDescent="0.3">
      <c r="A77" s="51" t="s">
        <v>0</v>
      </c>
      <c r="B77" s="52">
        <f>SUM(B69:B75)</f>
        <v>92523</v>
      </c>
      <c r="C77" s="53"/>
      <c r="D77" s="54"/>
      <c r="E77" s="54"/>
      <c r="F77" s="54"/>
      <c r="G77" s="54"/>
    </row>
    <row r="78" spans="1:7" ht="16.5" thickBot="1" x14ac:dyDescent="0.3">
      <c r="A78" s="1"/>
      <c r="B78" s="1"/>
      <c r="C78" s="1"/>
      <c r="D78" s="1"/>
      <c r="E78" s="1"/>
      <c r="F78" s="1"/>
      <c r="G78" s="1"/>
    </row>
    <row r="79" spans="1:7" ht="15.75" x14ac:dyDescent="0.25">
      <c r="A79" s="4" t="s">
        <v>134</v>
      </c>
      <c r="B79" s="17"/>
      <c r="C79" s="1"/>
      <c r="D79" s="1"/>
      <c r="E79" s="1"/>
      <c r="F79" s="1"/>
      <c r="G79" s="1"/>
    </row>
    <row r="80" spans="1:7" ht="16.5" thickBot="1" x14ac:dyDescent="0.3">
      <c r="A80" s="7"/>
      <c r="B80" s="33"/>
      <c r="C80" s="1"/>
      <c r="D80" s="1"/>
      <c r="E80" s="1"/>
      <c r="F80" s="1"/>
      <c r="G80" s="1"/>
    </row>
    <row r="81" spans="1:7" ht="15.75" x14ac:dyDescent="0.25">
      <c r="A81" s="50" t="s">
        <v>135</v>
      </c>
      <c r="B81" s="49">
        <f>F34+F37+SUM(F45:F58)+F61+F59</f>
        <v>8694</v>
      </c>
      <c r="C81" s="1"/>
      <c r="D81" s="1"/>
      <c r="E81" s="1"/>
      <c r="F81" s="1"/>
      <c r="G81" s="1"/>
    </row>
    <row r="82" spans="1:7" ht="15.75" x14ac:dyDescent="0.25">
      <c r="A82" s="50" t="s">
        <v>136</v>
      </c>
      <c r="B82" s="49">
        <f>F60+F39+F38+F36+F35+F33+F32+F29+F64+F41+F40</f>
        <v>83829</v>
      </c>
      <c r="C82" s="1"/>
      <c r="D82" s="1"/>
      <c r="E82" s="1"/>
      <c r="F82" s="1"/>
      <c r="G82" s="1"/>
    </row>
    <row r="83" spans="1:7" ht="16.5" thickBot="1" x14ac:dyDescent="0.3">
      <c r="A83" s="51" t="s">
        <v>137</v>
      </c>
      <c r="B83" s="52">
        <f>SUM(B81:B82)</f>
        <v>92523</v>
      </c>
      <c r="C83" s="1"/>
      <c r="D83" s="1"/>
      <c r="E83" s="1"/>
      <c r="F83" s="1"/>
      <c r="G83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58" workbookViewId="0">
      <selection activeCell="F69" sqref="F69"/>
    </sheetView>
  </sheetViews>
  <sheetFormatPr defaultRowHeight="15" x14ac:dyDescent="0.25"/>
  <cols>
    <col min="1" max="1" width="21.42578125" customWidth="1"/>
    <col min="2" max="2" width="16.140625" customWidth="1"/>
    <col min="3" max="3" width="12.5703125" customWidth="1"/>
    <col min="4" max="4" width="14.85546875" customWidth="1"/>
    <col min="5" max="5" width="13.7109375" customWidth="1"/>
    <col min="6" max="6" width="13.28515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41333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5504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12983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3810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12900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4450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58847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 t="s">
        <v>166</v>
      </c>
      <c r="B32" s="20" t="s">
        <v>167</v>
      </c>
      <c r="C32" s="20" t="s">
        <v>48</v>
      </c>
      <c r="D32" s="20" t="s">
        <v>168</v>
      </c>
      <c r="E32" s="20" t="s">
        <v>169</v>
      </c>
      <c r="F32" s="38">
        <v>233</v>
      </c>
      <c r="G32" s="21">
        <v>2.8050000000000002</v>
      </c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146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 t="s">
        <v>147</v>
      </c>
      <c r="B40" s="20" t="s">
        <v>148</v>
      </c>
      <c r="C40" s="20" t="s">
        <v>69</v>
      </c>
      <c r="D40" s="37">
        <v>41318</v>
      </c>
      <c r="E40" s="20" t="s">
        <v>149</v>
      </c>
      <c r="F40" s="38">
        <v>1151</v>
      </c>
      <c r="G40" s="43">
        <v>4.0999999999999996</v>
      </c>
    </row>
    <row r="41" spans="1:7" ht="15.75" x14ac:dyDescent="0.25">
      <c r="A41" s="36"/>
      <c r="B41" s="20"/>
      <c r="C41" s="20"/>
      <c r="D41" s="20"/>
      <c r="E41" s="20"/>
      <c r="F41" s="40">
        <f>SUM(F32:F40)</f>
        <v>25030</v>
      </c>
      <c r="G41" s="21"/>
    </row>
    <row r="42" spans="1:7" ht="15.75" x14ac:dyDescent="0.25">
      <c r="A42" s="41" t="s">
        <v>79</v>
      </c>
      <c r="B42" s="20"/>
      <c r="C42" s="20"/>
      <c r="D42" s="20"/>
      <c r="E42" s="20"/>
      <c r="F42" s="20"/>
      <c r="G42" s="21"/>
    </row>
    <row r="43" spans="1:7" ht="15.75" x14ac:dyDescent="0.25">
      <c r="A43" s="35" t="s">
        <v>21</v>
      </c>
      <c r="B43" s="20" t="s">
        <v>22</v>
      </c>
      <c r="C43" s="20" t="s">
        <v>23</v>
      </c>
      <c r="D43" s="20" t="s">
        <v>24</v>
      </c>
      <c r="E43" s="20" t="s">
        <v>25</v>
      </c>
      <c r="F43" s="20" t="s">
        <v>26</v>
      </c>
      <c r="G43" s="21" t="s">
        <v>27</v>
      </c>
    </row>
    <row r="44" spans="1:7" ht="15.75" x14ac:dyDescent="0.25">
      <c r="A44" s="36"/>
      <c r="B44" s="20"/>
      <c r="C44" s="20"/>
      <c r="D44" s="20"/>
      <c r="E44" s="20"/>
      <c r="F44" s="20"/>
      <c r="G44" s="42"/>
    </row>
    <row r="45" spans="1:7" ht="15.75" x14ac:dyDescent="0.25">
      <c r="A45" s="36" t="s">
        <v>170</v>
      </c>
      <c r="B45" s="20" t="s">
        <v>171</v>
      </c>
      <c r="C45" s="20" t="s">
        <v>30</v>
      </c>
      <c r="D45" s="20" t="s">
        <v>172</v>
      </c>
      <c r="E45" s="20" t="s">
        <v>173</v>
      </c>
      <c r="F45" s="20">
        <v>2175</v>
      </c>
      <c r="G45" s="42" t="s">
        <v>58</v>
      </c>
    </row>
    <row r="46" spans="1:7" ht="15.75" x14ac:dyDescent="0.25">
      <c r="A46" s="36" t="s">
        <v>163</v>
      </c>
      <c r="B46" s="20" t="s">
        <v>164</v>
      </c>
      <c r="C46" s="20" t="s">
        <v>30</v>
      </c>
      <c r="D46" s="20" t="s">
        <v>80</v>
      </c>
      <c r="E46" s="20" t="s">
        <v>165</v>
      </c>
      <c r="F46" s="20">
        <v>600</v>
      </c>
      <c r="G46" s="42" t="s">
        <v>58</v>
      </c>
    </row>
    <row r="47" spans="1:7" ht="15.75" x14ac:dyDescent="0.25">
      <c r="A47" s="36" t="s">
        <v>81</v>
      </c>
      <c r="B47" s="20" t="s">
        <v>82</v>
      </c>
      <c r="C47" s="20" t="s">
        <v>30</v>
      </c>
      <c r="D47" s="20" t="s">
        <v>83</v>
      </c>
      <c r="E47" s="20" t="s">
        <v>84</v>
      </c>
      <c r="F47" s="20">
        <v>550</v>
      </c>
      <c r="G47" s="42" t="s">
        <v>58</v>
      </c>
    </row>
    <row r="48" spans="1:7" ht="15.75" x14ac:dyDescent="0.25">
      <c r="A48" s="36" t="s">
        <v>85</v>
      </c>
      <c r="B48" s="20" t="s">
        <v>86</v>
      </c>
      <c r="C48" s="20" t="s">
        <v>30</v>
      </c>
      <c r="D48" s="20" t="s">
        <v>87</v>
      </c>
      <c r="E48" s="20" t="s">
        <v>88</v>
      </c>
      <c r="F48" s="20">
        <v>300</v>
      </c>
      <c r="G48" s="42" t="s">
        <v>58</v>
      </c>
    </row>
    <row r="49" spans="1:7" ht="15.75" x14ac:dyDescent="0.25">
      <c r="A49" s="36" t="s">
        <v>89</v>
      </c>
      <c r="B49" s="20" t="s">
        <v>90</v>
      </c>
      <c r="C49" s="20" t="s">
        <v>30</v>
      </c>
      <c r="D49" s="20" t="s">
        <v>91</v>
      </c>
      <c r="E49" s="20" t="s">
        <v>92</v>
      </c>
      <c r="F49" s="20">
        <v>400</v>
      </c>
      <c r="G49" s="42" t="s">
        <v>58</v>
      </c>
    </row>
    <row r="50" spans="1:7" ht="15.75" x14ac:dyDescent="0.25">
      <c r="A50" s="36" t="s">
        <v>93</v>
      </c>
      <c r="B50" s="20" t="s">
        <v>94</v>
      </c>
      <c r="C50" s="20" t="s">
        <v>30</v>
      </c>
      <c r="D50" s="20" t="s">
        <v>95</v>
      </c>
      <c r="E50" s="20" t="s">
        <v>96</v>
      </c>
      <c r="F50" s="20">
        <v>740</v>
      </c>
      <c r="G50" s="42" t="s">
        <v>58</v>
      </c>
    </row>
    <row r="51" spans="1:7" ht="15.75" x14ac:dyDescent="0.25">
      <c r="A51" s="36" t="s">
        <v>97</v>
      </c>
      <c r="B51" s="20" t="s">
        <v>98</v>
      </c>
      <c r="C51" s="20" t="s">
        <v>30</v>
      </c>
      <c r="D51" s="20" t="s">
        <v>91</v>
      </c>
      <c r="E51" s="20" t="s">
        <v>99</v>
      </c>
      <c r="F51" s="20">
        <v>827</v>
      </c>
      <c r="G51" s="42" t="s">
        <v>58</v>
      </c>
    </row>
    <row r="52" spans="1:7" ht="15.75" x14ac:dyDescent="0.25">
      <c r="A52" s="36" t="s">
        <v>100</v>
      </c>
      <c r="B52" s="20" t="s">
        <v>101</v>
      </c>
      <c r="C52" s="20" t="s">
        <v>30</v>
      </c>
      <c r="D52" s="20" t="s">
        <v>102</v>
      </c>
      <c r="E52" s="20" t="s">
        <v>103</v>
      </c>
      <c r="F52" s="20">
        <v>700</v>
      </c>
      <c r="G52" s="42" t="s">
        <v>58</v>
      </c>
    </row>
    <row r="53" spans="1:7" ht="15.75" x14ac:dyDescent="0.25">
      <c r="A53" s="36" t="s">
        <v>104</v>
      </c>
      <c r="B53" s="20" t="s">
        <v>105</v>
      </c>
      <c r="C53" s="20" t="s">
        <v>30</v>
      </c>
      <c r="D53" s="20" t="s">
        <v>80</v>
      </c>
      <c r="E53" s="20" t="s">
        <v>106</v>
      </c>
      <c r="F53" s="20">
        <v>200</v>
      </c>
      <c r="G53" s="42" t="s">
        <v>58</v>
      </c>
    </row>
    <row r="54" spans="1:7" ht="15.75" x14ac:dyDescent="0.25">
      <c r="A54" s="36" t="s">
        <v>107</v>
      </c>
      <c r="B54" s="20" t="s">
        <v>108</v>
      </c>
      <c r="C54" s="20" t="s">
        <v>30</v>
      </c>
      <c r="D54" s="20" t="s">
        <v>109</v>
      </c>
      <c r="E54" s="20" t="s">
        <v>110</v>
      </c>
      <c r="F54" s="20">
        <v>600</v>
      </c>
      <c r="G54" s="42" t="s">
        <v>58</v>
      </c>
    </row>
    <row r="55" spans="1:7" ht="15.75" x14ac:dyDescent="0.25">
      <c r="A55" s="36" t="s">
        <v>111</v>
      </c>
      <c r="B55" s="20" t="s">
        <v>112</v>
      </c>
      <c r="C55" s="20" t="s">
        <v>30</v>
      </c>
      <c r="D55" s="20" t="s">
        <v>113</v>
      </c>
      <c r="E55" s="20" t="s">
        <v>114</v>
      </c>
      <c r="F55" s="20">
        <v>550</v>
      </c>
      <c r="G55" s="42" t="s">
        <v>58</v>
      </c>
    </row>
    <row r="56" spans="1:7" ht="15.75" x14ac:dyDescent="0.25">
      <c r="A56" s="36" t="s">
        <v>115</v>
      </c>
      <c r="B56" s="20" t="s">
        <v>116</v>
      </c>
      <c r="C56" s="20" t="s">
        <v>30</v>
      </c>
      <c r="D56" s="20" t="s">
        <v>117</v>
      </c>
      <c r="E56" s="20" t="s">
        <v>118</v>
      </c>
      <c r="F56" s="20">
        <v>100</v>
      </c>
      <c r="G56" s="42" t="s">
        <v>58</v>
      </c>
    </row>
    <row r="57" spans="1:7" ht="15.75" x14ac:dyDescent="0.25">
      <c r="A57" s="36" t="s">
        <v>119</v>
      </c>
      <c r="B57" s="20" t="s">
        <v>120</v>
      </c>
      <c r="C57" s="20" t="s">
        <v>30</v>
      </c>
      <c r="D57" s="20" t="s">
        <v>121</v>
      </c>
      <c r="E57" s="20" t="s">
        <v>122</v>
      </c>
      <c r="F57" s="20">
        <v>225</v>
      </c>
      <c r="G57" s="42" t="s">
        <v>58</v>
      </c>
    </row>
    <row r="58" spans="1:7" ht="15.75" x14ac:dyDescent="0.25">
      <c r="A58" s="36" t="s">
        <v>145</v>
      </c>
      <c r="B58" s="20" t="s">
        <v>144</v>
      </c>
      <c r="C58" s="20" t="s">
        <v>30</v>
      </c>
      <c r="D58" s="20" t="s">
        <v>143</v>
      </c>
      <c r="E58" s="20" t="s">
        <v>142</v>
      </c>
      <c r="F58" s="20">
        <v>250</v>
      </c>
      <c r="G58" s="42" t="s">
        <v>58</v>
      </c>
    </row>
    <row r="59" spans="1:7" ht="15.75" x14ac:dyDescent="0.25">
      <c r="A59" s="36" t="s">
        <v>123</v>
      </c>
      <c r="B59" s="20" t="s">
        <v>124</v>
      </c>
      <c r="C59" s="20" t="s">
        <v>30</v>
      </c>
      <c r="D59" s="20" t="s">
        <v>125</v>
      </c>
      <c r="E59" s="20" t="s">
        <v>126</v>
      </c>
      <c r="F59" s="20">
        <v>100</v>
      </c>
      <c r="G59" s="21">
        <v>3.25</v>
      </c>
    </row>
    <row r="60" spans="1:7" ht="15.75" x14ac:dyDescent="0.25">
      <c r="A60" s="36" t="s">
        <v>127</v>
      </c>
      <c r="B60" s="20" t="s">
        <v>128</v>
      </c>
      <c r="C60" s="20" t="s">
        <v>30</v>
      </c>
      <c r="D60" s="20" t="s">
        <v>129</v>
      </c>
      <c r="E60" s="20" t="s">
        <v>130</v>
      </c>
      <c r="F60" s="20">
        <v>200</v>
      </c>
      <c r="G60" s="42" t="s">
        <v>58</v>
      </c>
    </row>
    <row r="61" spans="1:7" ht="15.75" x14ac:dyDescent="0.25">
      <c r="A61" s="36"/>
      <c r="B61" s="20"/>
      <c r="C61" s="20"/>
      <c r="D61" s="20"/>
      <c r="E61" s="20"/>
      <c r="F61" s="20"/>
      <c r="G61" s="42"/>
    </row>
    <row r="62" spans="1:7" ht="15.75" x14ac:dyDescent="0.25">
      <c r="A62" s="36"/>
      <c r="B62" s="20"/>
      <c r="C62" s="20"/>
      <c r="D62" s="20"/>
      <c r="E62" s="20"/>
      <c r="F62" s="18">
        <f>SUM(F44:F61)</f>
        <v>8517</v>
      </c>
      <c r="G62" s="21"/>
    </row>
    <row r="63" spans="1:7" ht="15.75" x14ac:dyDescent="0.25">
      <c r="A63" s="36" t="s">
        <v>181</v>
      </c>
      <c r="B63" s="20"/>
      <c r="C63" s="20"/>
      <c r="D63" s="20"/>
      <c r="E63" s="20"/>
      <c r="F63" s="20">
        <v>444</v>
      </c>
      <c r="G63" s="21">
        <f>F62+F63</f>
        <v>8961</v>
      </c>
    </row>
    <row r="64" spans="1:7" ht="16.5" thickBot="1" x14ac:dyDescent="0.3">
      <c r="A64" s="35" t="s">
        <v>131</v>
      </c>
      <c r="B64" s="20"/>
      <c r="C64" s="20"/>
      <c r="D64" s="20"/>
      <c r="E64" s="20"/>
      <c r="F64" s="40">
        <f>F29++F41+F62+F63</f>
        <v>92838</v>
      </c>
      <c r="G64" s="21"/>
    </row>
    <row r="65" spans="1:7" ht="16.5" thickBot="1" x14ac:dyDescent="0.3">
      <c r="A65" s="44" t="s">
        <v>132</v>
      </c>
      <c r="B65" s="45"/>
      <c r="C65" s="45"/>
      <c r="D65" s="45"/>
      <c r="E65" s="45"/>
      <c r="F65" s="45"/>
      <c r="G65" s="46"/>
    </row>
    <row r="66" spans="1:7" ht="16.5" thickBot="1" x14ac:dyDescent="0.3">
      <c r="A66" s="1"/>
      <c r="B66" s="1"/>
      <c r="C66" s="1"/>
      <c r="D66" s="1"/>
      <c r="E66" s="1"/>
      <c r="F66" s="1"/>
      <c r="G66" s="1"/>
    </row>
    <row r="67" spans="1:7" ht="32.25" thickBot="1" x14ac:dyDescent="0.3">
      <c r="A67" s="47" t="s">
        <v>133</v>
      </c>
      <c r="B67" s="22"/>
      <c r="C67" s="1"/>
      <c r="D67" s="1"/>
      <c r="E67" s="1"/>
      <c r="F67" s="1"/>
      <c r="G67" s="55"/>
    </row>
    <row r="68" spans="1:7" ht="15.75" x14ac:dyDescent="0.25">
      <c r="A68" s="48">
        <v>2013</v>
      </c>
      <c r="B68" s="49">
        <f>SUM(F44:F48)+F32+F23+F63</f>
        <v>9806</v>
      </c>
      <c r="C68" s="1"/>
      <c r="D68" s="1"/>
      <c r="E68" s="1"/>
      <c r="F68" s="1"/>
      <c r="G68" s="1"/>
    </row>
    <row r="69" spans="1:7" ht="15.75" x14ac:dyDescent="0.25">
      <c r="A69" s="48">
        <v>2014</v>
      </c>
      <c r="B69" s="49">
        <f>F49+F34+F33+F24+F50</f>
        <v>24430</v>
      </c>
      <c r="C69" s="1"/>
      <c r="D69" s="1"/>
      <c r="E69" s="1"/>
      <c r="F69" s="1"/>
      <c r="G69" s="1"/>
    </row>
    <row r="70" spans="1:7" ht="15.75" x14ac:dyDescent="0.25">
      <c r="A70" s="48">
        <v>2015</v>
      </c>
      <c r="B70" s="49">
        <f>SUM(F51:F56)+F36+F25+F35</f>
        <v>17364</v>
      </c>
      <c r="C70" s="1"/>
      <c r="D70" s="1"/>
      <c r="E70" s="1"/>
      <c r="F70" s="1"/>
      <c r="G70" s="1"/>
    </row>
    <row r="71" spans="1:7" ht="15.75" x14ac:dyDescent="0.25">
      <c r="A71" s="48">
        <v>2016</v>
      </c>
      <c r="B71" s="49">
        <f>F57+F26+F58</f>
        <v>19675</v>
      </c>
      <c r="C71" s="1"/>
      <c r="D71" s="1"/>
      <c r="E71" s="1"/>
      <c r="F71" s="1"/>
      <c r="G71" s="1"/>
    </row>
    <row r="72" spans="1:7" ht="15.75" x14ac:dyDescent="0.25">
      <c r="A72" s="50" t="s">
        <v>174</v>
      </c>
      <c r="B72" s="49">
        <f>F60+F59+F39+F38+F37+F27+F28</f>
        <v>20412</v>
      </c>
      <c r="C72" s="1"/>
      <c r="D72" s="1"/>
      <c r="E72" s="1"/>
      <c r="F72" s="1"/>
      <c r="G72" s="1"/>
    </row>
    <row r="73" spans="1:7" ht="15.75" x14ac:dyDescent="0.25">
      <c r="A73" s="50" t="s">
        <v>175</v>
      </c>
      <c r="B73" s="49">
        <f>F40</f>
        <v>1151</v>
      </c>
      <c r="C73" s="1"/>
      <c r="D73" s="1"/>
      <c r="E73" s="1"/>
      <c r="F73" s="1"/>
      <c r="G73" s="1"/>
    </row>
    <row r="74" spans="1:7" ht="16.5" thickBot="1" x14ac:dyDescent="0.3">
      <c r="A74" s="51" t="s">
        <v>0</v>
      </c>
      <c r="B74" s="52">
        <f>SUM(B68:B73)</f>
        <v>92838</v>
      </c>
      <c r="C74" s="53"/>
      <c r="D74" s="54"/>
      <c r="E74" s="54"/>
      <c r="F74" s="54"/>
      <c r="G74" s="54"/>
    </row>
    <row r="75" spans="1:7" ht="16.5" thickBot="1" x14ac:dyDescent="0.3">
      <c r="A75" s="1"/>
      <c r="B75" s="1"/>
      <c r="C75" s="1"/>
      <c r="D75" s="1"/>
      <c r="E75" s="1"/>
      <c r="F75" s="1"/>
      <c r="G75" s="1"/>
    </row>
    <row r="76" spans="1:7" ht="15.75" x14ac:dyDescent="0.25">
      <c r="A76" s="4" t="s">
        <v>134</v>
      </c>
      <c r="B76" s="17"/>
      <c r="C76" s="1"/>
      <c r="D76" s="1"/>
      <c r="E76" s="1"/>
      <c r="F76" s="1"/>
      <c r="G76" s="1"/>
    </row>
    <row r="77" spans="1:7" ht="16.5" thickBot="1" x14ac:dyDescent="0.3">
      <c r="A77" s="7"/>
      <c r="B77" s="33"/>
      <c r="C77" s="1"/>
      <c r="D77" s="1"/>
      <c r="E77" s="1"/>
      <c r="F77" s="1"/>
      <c r="G77" s="1"/>
    </row>
    <row r="78" spans="1:7" ht="15.75" x14ac:dyDescent="0.25">
      <c r="A78" s="50" t="s">
        <v>135</v>
      </c>
      <c r="B78" s="49">
        <f>F34+F37+SUM(F44:F57)+F60+F58</f>
        <v>10869</v>
      </c>
      <c r="C78" s="1"/>
      <c r="D78" s="1"/>
      <c r="E78" s="1"/>
      <c r="F78" s="1"/>
      <c r="G78" s="1"/>
    </row>
    <row r="79" spans="1:7" ht="15.75" x14ac:dyDescent="0.25">
      <c r="A79" s="50" t="s">
        <v>136</v>
      </c>
      <c r="B79" s="49">
        <f>F59+F39+F38+F36+F35+F33+F32+F29+F63+F40</f>
        <v>81969</v>
      </c>
      <c r="C79" s="1"/>
      <c r="D79" s="1"/>
      <c r="E79" s="1"/>
      <c r="F79" s="1"/>
      <c r="G79" s="1"/>
    </row>
    <row r="80" spans="1:7" ht="16.5" thickBot="1" x14ac:dyDescent="0.3">
      <c r="A80" s="51" t="s">
        <v>137</v>
      </c>
      <c r="B80" s="52">
        <f>SUM(B78:B79)</f>
        <v>92838</v>
      </c>
      <c r="C80" s="1"/>
      <c r="D80" s="1"/>
      <c r="E80" s="1"/>
      <c r="F80" s="1"/>
      <c r="G80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58" workbookViewId="0">
      <selection activeCell="D87" sqref="D87"/>
    </sheetView>
  </sheetViews>
  <sheetFormatPr defaultRowHeight="15" x14ac:dyDescent="0.25"/>
  <cols>
    <col min="1" max="1" width="20.85546875" customWidth="1"/>
    <col min="2" max="2" width="16.7109375" customWidth="1"/>
    <col min="3" max="3" width="12.140625" customWidth="1"/>
    <col min="4" max="4" width="14.85546875" customWidth="1"/>
    <col min="5" max="5" width="14.5703125" customWidth="1"/>
    <col min="6" max="6" width="13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41305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5504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13238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3810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12900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4350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59002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 t="s">
        <v>166</v>
      </c>
      <c r="B32" s="20" t="s">
        <v>167</v>
      </c>
      <c r="C32" s="20" t="s">
        <v>48</v>
      </c>
      <c r="D32" s="20" t="s">
        <v>168</v>
      </c>
      <c r="E32" s="20" t="s">
        <v>169</v>
      </c>
      <c r="F32" s="38">
        <v>233</v>
      </c>
      <c r="G32" s="21">
        <v>2.8050000000000002</v>
      </c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176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/>
      <c r="B40" s="20"/>
      <c r="C40" s="20"/>
      <c r="D40" s="20"/>
      <c r="E40" s="20"/>
      <c r="F40" s="38"/>
      <c r="G40" s="42"/>
    </row>
    <row r="41" spans="1:7" ht="15.75" x14ac:dyDescent="0.25">
      <c r="A41" s="36"/>
      <c r="B41" s="20"/>
      <c r="C41" s="20"/>
      <c r="D41" s="20"/>
      <c r="E41" s="20"/>
      <c r="F41" s="40">
        <f>SUM(F32:F40)</f>
        <v>23879</v>
      </c>
      <c r="G41" s="21"/>
    </row>
    <row r="42" spans="1:7" ht="15.75" x14ac:dyDescent="0.25">
      <c r="A42" s="41" t="s">
        <v>79</v>
      </c>
      <c r="B42" s="20"/>
      <c r="C42" s="20"/>
      <c r="D42" s="20"/>
      <c r="E42" s="20"/>
      <c r="F42" s="20"/>
      <c r="G42" s="21"/>
    </row>
    <row r="43" spans="1:7" ht="15.75" x14ac:dyDescent="0.25">
      <c r="A43" s="35" t="s">
        <v>21</v>
      </c>
      <c r="B43" s="20" t="s">
        <v>22</v>
      </c>
      <c r="C43" s="20" t="s">
        <v>23</v>
      </c>
      <c r="D43" s="20" t="s">
        <v>24</v>
      </c>
      <c r="E43" s="20" t="s">
        <v>25</v>
      </c>
      <c r="F43" s="20" t="s">
        <v>26</v>
      </c>
      <c r="G43" s="21" t="s">
        <v>27</v>
      </c>
    </row>
    <row r="44" spans="1:7" ht="15.75" x14ac:dyDescent="0.25">
      <c r="A44" s="36" t="s">
        <v>177</v>
      </c>
      <c r="B44" s="20" t="s">
        <v>178</v>
      </c>
      <c r="C44" s="20" t="s">
        <v>30</v>
      </c>
      <c r="D44" s="20" t="s">
        <v>179</v>
      </c>
      <c r="E44" s="20" t="s">
        <v>180</v>
      </c>
      <c r="F44" s="20">
        <v>150</v>
      </c>
      <c r="G44" s="42" t="s">
        <v>58</v>
      </c>
    </row>
    <row r="45" spans="1:7" ht="15.75" x14ac:dyDescent="0.25">
      <c r="A45" s="36" t="s">
        <v>170</v>
      </c>
      <c r="B45" s="20" t="s">
        <v>171</v>
      </c>
      <c r="C45" s="20" t="s">
        <v>30</v>
      </c>
      <c r="D45" s="20" t="s">
        <v>172</v>
      </c>
      <c r="E45" s="20" t="s">
        <v>173</v>
      </c>
      <c r="F45" s="20">
        <v>2175</v>
      </c>
      <c r="G45" s="42" t="s">
        <v>58</v>
      </c>
    </row>
    <row r="46" spans="1:7" ht="15.75" x14ac:dyDescent="0.25">
      <c r="A46" s="36" t="s">
        <v>163</v>
      </c>
      <c r="B46" s="20" t="s">
        <v>164</v>
      </c>
      <c r="C46" s="20" t="s">
        <v>30</v>
      </c>
      <c r="D46" s="20" t="s">
        <v>80</v>
      </c>
      <c r="E46" s="20" t="s">
        <v>165</v>
      </c>
      <c r="F46" s="20">
        <v>600</v>
      </c>
      <c r="G46" s="42" t="s">
        <v>58</v>
      </c>
    </row>
    <row r="47" spans="1:7" ht="15.75" x14ac:dyDescent="0.25">
      <c r="A47" s="36" t="s">
        <v>81</v>
      </c>
      <c r="B47" s="20" t="s">
        <v>82</v>
      </c>
      <c r="C47" s="20" t="s">
        <v>30</v>
      </c>
      <c r="D47" s="20" t="s">
        <v>83</v>
      </c>
      <c r="E47" s="20" t="s">
        <v>84</v>
      </c>
      <c r="F47" s="20">
        <v>550</v>
      </c>
      <c r="G47" s="42" t="s">
        <v>58</v>
      </c>
    </row>
    <row r="48" spans="1:7" ht="15.75" x14ac:dyDescent="0.25">
      <c r="A48" s="36" t="s">
        <v>85</v>
      </c>
      <c r="B48" s="20" t="s">
        <v>86</v>
      </c>
      <c r="C48" s="20" t="s">
        <v>30</v>
      </c>
      <c r="D48" s="20" t="s">
        <v>87</v>
      </c>
      <c r="E48" s="20" t="s">
        <v>88</v>
      </c>
      <c r="F48" s="20">
        <v>300</v>
      </c>
      <c r="G48" s="42" t="s">
        <v>58</v>
      </c>
    </row>
    <row r="49" spans="1:7" ht="15.75" x14ac:dyDescent="0.25">
      <c r="A49" s="36" t="s">
        <v>89</v>
      </c>
      <c r="B49" s="20" t="s">
        <v>90</v>
      </c>
      <c r="C49" s="20" t="s">
        <v>30</v>
      </c>
      <c r="D49" s="20" t="s">
        <v>91</v>
      </c>
      <c r="E49" s="20" t="s">
        <v>92</v>
      </c>
      <c r="F49" s="20">
        <v>400</v>
      </c>
      <c r="G49" s="42" t="s">
        <v>58</v>
      </c>
    </row>
    <row r="50" spans="1:7" ht="15.75" x14ac:dyDescent="0.25">
      <c r="A50" s="36" t="s">
        <v>93</v>
      </c>
      <c r="B50" s="20" t="s">
        <v>94</v>
      </c>
      <c r="C50" s="20" t="s">
        <v>30</v>
      </c>
      <c r="D50" s="20" t="s">
        <v>95</v>
      </c>
      <c r="E50" s="20" t="s">
        <v>96</v>
      </c>
      <c r="F50" s="20">
        <v>740</v>
      </c>
      <c r="G50" s="42" t="s">
        <v>58</v>
      </c>
    </row>
    <row r="51" spans="1:7" ht="15.75" x14ac:dyDescent="0.25">
      <c r="A51" s="36" t="s">
        <v>97</v>
      </c>
      <c r="B51" s="20" t="s">
        <v>98</v>
      </c>
      <c r="C51" s="20" t="s">
        <v>30</v>
      </c>
      <c r="D51" s="20" t="s">
        <v>91</v>
      </c>
      <c r="E51" s="20" t="s">
        <v>99</v>
      </c>
      <c r="F51" s="20">
        <v>827</v>
      </c>
      <c r="G51" s="42" t="s">
        <v>58</v>
      </c>
    </row>
    <row r="52" spans="1:7" ht="15.75" x14ac:dyDescent="0.25">
      <c r="A52" s="36" t="s">
        <v>100</v>
      </c>
      <c r="B52" s="20" t="s">
        <v>101</v>
      </c>
      <c r="C52" s="20" t="s">
        <v>30</v>
      </c>
      <c r="D52" s="20" t="s">
        <v>102</v>
      </c>
      <c r="E52" s="20" t="s">
        <v>103</v>
      </c>
      <c r="F52" s="20">
        <v>700</v>
      </c>
      <c r="G52" s="42" t="s">
        <v>58</v>
      </c>
    </row>
    <row r="53" spans="1:7" ht="15.75" x14ac:dyDescent="0.25">
      <c r="A53" s="36" t="s">
        <v>104</v>
      </c>
      <c r="B53" s="20" t="s">
        <v>105</v>
      </c>
      <c r="C53" s="20" t="s">
        <v>30</v>
      </c>
      <c r="D53" s="20" t="s">
        <v>80</v>
      </c>
      <c r="E53" s="20" t="s">
        <v>106</v>
      </c>
      <c r="F53" s="20">
        <v>200</v>
      </c>
      <c r="G53" s="42" t="s">
        <v>58</v>
      </c>
    </row>
    <row r="54" spans="1:7" ht="15.75" x14ac:dyDescent="0.25">
      <c r="A54" s="36" t="s">
        <v>107</v>
      </c>
      <c r="B54" s="20" t="s">
        <v>108</v>
      </c>
      <c r="C54" s="20" t="s">
        <v>30</v>
      </c>
      <c r="D54" s="20" t="s">
        <v>109</v>
      </c>
      <c r="E54" s="20" t="s">
        <v>110</v>
      </c>
      <c r="F54" s="20">
        <v>600</v>
      </c>
      <c r="G54" s="42" t="s">
        <v>58</v>
      </c>
    </row>
    <row r="55" spans="1:7" ht="15.75" x14ac:dyDescent="0.25">
      <c r="A55" s="36" t="s">
        <v>111</v>
      </c>
      <c r="B55" s="20" t="s">
        <v>112</v>
      </c>
      <c r="C55" s="20" t="s">
        <v>30</v>
      </c>
      <c r="D55" s="20" t="s">
        <v>113</v>
      </c>
      <c r="E55" s="20" t="s">
        <v>114</v>
      </c>
      <c r="F55" s="20">
        <v>550</v>
      </c>
      <c r="G55" s="42" t="s">
        <v>58</v>
      </c>
    </row>
    <row r="56" spans="1:7" ht="15.75" x14ac:dyDescent="0.25">
      <c r="A56" s="36" t="s">
        <v>115</v>
      </c>
      <c r="B56" s="20" t="s">
        <v>116</v>
      </c>
      <c r="C56" s="20" t="s">
        <v>30</v>
      </c>
      <c r="D56" s="20" t="s">
        <v>117</v>
      </c>
      <c r="E56" s="20" t="s">
        <v>118</v>
      </c>
      <c r="F56" s="20">
        <v>100</v>
      </c>
      <c r="G56" s="42" t="s">
        <v>58</v>
      </c>
    </row>
    <row r="57" spans="1:7" ht="15.75" x14ac:dyDescent="0.25">
      <c r="A57" s="36" t="s">
        <v>119</v>
      </c>
      <c r="B57" s="20" t="s">
        <v>120</v>
      </c>
      <c r="C57" s="20" t="s">
        <v>30</v>
      </c>
      <c r="D57" s="20" t="s">
        <v>121</v>
      </c>
      <c r="E57" s="20" t="s">
        <v>122</v>
      </c>
      <c r="F57" s="20">
        <v>225</v>
      </c>
      <c r="G57" s="42" t="s">
        <v>58</v>
      </c>
    </row>
    <row r="58" spans="1:7" ht="15.75" x14ac:dyDescent="0.25">
      <c r="A58" s="36" t="s">
        <v>145</v>
      </c>
      <c r="B58" s="20" t="s">
        <v>144</v>
      </c>
      <c r="C58" s="20" t="s">
        <v>30</v>
      </c>
      <c r="D58" s="20" t="s">
        <v>143</v>
      </c>
      <c r="E58" s="20" t="s">
        <v>142</v>
      </c>
      <c r="F58" s="20">
        <v>250</v>
      </c>
      <c r="G58" s="42" t="s">
        <v>58</v>
      </c>
    </row>
    <row r="59" spans="1:7" ht="15.75" x14ac:dyDescent="0.25">
      <c r="A59" s="36" t="s">
        <v>123</v>
      </c>
      <c r="B59" s="20" t="s">
        <v>124</v>
      </c>
      <c r="C59" s="20" t="s">
        <v>30</v>
      </c>
      <c r="D59" s="20" t="s">
        <v>125</v>
      </c>
      <c r="E59" s="20" t="s">
        <v>126</v>
      </c>
      <c r="F59" s="20">
        <v>100</v>
      </c>
      <c r="G59" s="21">
        <v>3.25</v>
      </c>
    </row>
    <row r="60" spans="1:7" ht="15.75" x14ac:dyDescent="0.25">
      <c r="A60" s="36" t="s">
        <v>127</v>
      </c>
      <c r="B60" s="20" t="s">
        <v>128</v>
      </c>
      <c r="C60" s="20" t="s">
        <v>30</v>
      </c>
      <c r="D60" s="20" t="s">
        <v>129</v>
      </c>
      <c r="E60" s="20" t="s">
        <v>130</v>
      </c>
      <c r="F60" s="20">
        <v>200</v>
      </c>
      <c r="G60" s="42" t="s">
        <v>58</v>
      </c>
    </row>
    <row r="61" spans="1:7" ht="15.75" x14ac:dyDescent="0.25">
      <c r="A61" s="36"/>
      <c r="B61" s="20"/>
      <c r="C61" s="20"/>
      <c r="D61" s="20"/>
      <c r="E61" s="20"/>
      <c r="F61" s="20"/>
      <c r="G61" s="42"/>
    </row>
    <row r="62" spans="1:7" ht="15.75" x14ac:dyDescent="0.25">
      <c r="A62" s="36"/>
      <c r="B62" s="20"/>
      <c r="C62" s="20"/>
      <c r="D62" s="20"/>
      <c r="E62" s="20"/>
      <c r="F62" s="18">
        <f>SUM(F44:F61)</f>
        <v>8667</v>
      </c>
      <c r="G62" s="21"/>
    </row>
    <row r="63" spans="1:7" ht="15.75" x14ac:dyDescent="0.25">
      <c r="A63" s="36" t="s">
        <v>181</v>
      </c>
      <c r="B63" s="20"/>
      <c r="C63" s="20"/>
      <c r="D63" s="20"/>
      <c r="E63" s="20"/>
      <c r="F63" s="20">
        <v>3</v>
      </c>
      <c r="G63" s="21"/>
    </row>
    <row r="64" spans="1:7" ht="16.5" thickBot="1" x14ac:dyDescent="0.3">
      <c r="A64" s="35" t="s">
        <v>131</v>
      </c>
      <c r="B64" s="20"/>
      <c r="C64" s="20"/>
      <c r="D64" s="20"/>
      <c r="E64" s="20"/>
      <c r="F64" s="40">
        <f>F29++F41+F62+F63</f>
        <v>91551</v>
      </c>
      <c r="G64" s="21"/>
    </row>
    <row r="65" spans="1:7" ht="16.5" thickBot="1" x14ac:dyDescent="0.3">
      <c r="A65" s="44" t="s">
        <v>132</v>
      </c>
      <c r="B65" s="45"/>
      <c r="C65" s="45"/>
      <c r="D65" s="45"/>
      <c r="E65" s="45"/>
      <c r="F65" s="45"/>
      <c r="G65" s="46"/>
    </row>
    <row r="66" spans="1:7" ht="16.5" thickBot="1" x14ac:dyDescent="0.3">
      <c r="A66" s="1"/>
      <c r="B66" s="1"/>
      <c r="C66" s="1"/>
      <c r="D66" s="1"/>
      <c r="E66" s="1"/>
      <c r="F66" s="1"/>
      <c r="G66" s="1"/>
    </row>
    <row r="67" spans="1:7" ht="32.25" thickBot="1" x14ac:dyDescent="0.3">
      <c r="A67" s="47" t="s">
        <v>133</v>
      </c>
      <c r="B67" s="22"/>
      <c r="C67" s="1"/>
      <c r="D67" s="1"/>
      <c r="E67" s="1"/>
      <c r="F67" s="1"/>
      <c r="G67" s="1"/>
    </row>
    <row r="68" spans="1:7" ht="15.75" x14ac:dyDescent="0.25">
      <c r="A68" s="48">
        <v>2012</v>
      </c>
      <c r="B68" s="56">
        <f>0</f>
        <v>0</v>
      </c>
      <c r="C68" s="1"/>
      <c r="D68" s="1"/>
      <c r="E68" s="1"/>
      <c r="F68" s="1"/>
      <c r="G68" s="1"/>
    </row>
    <row r="69" spans="1:7" ht="15.75" x14ac:dyDescent="0.25">
      <c r="A69" s="48">
        <v>2013</v>
      </c>
      <c r="B69" s="49">
        <f>SUM(F44:F48)+F32+F23+F63</f>
        <v>9515</v>
      </c>
      <c r="C69" s="1"/>
      <c r="D69" s="1"/>
      <c r="E69" s="1"/>
      <c r="F69" s="1"/>
      <c r="G69" s="1"/>
    </row>
    <row r="70" spans="1:7" ht="15.75" x14ac:dyDescent="0.25">
      <c r="A70" s="48">
        <v>2014</v>
      </c>
      <c r="B70" s="49">
        <f>F49+F34+F33+F24+F50</f>
        <v>24685</v>
      </c>
      <c r="C70" s="1"/>
      <c r="D70" s="1"/>
      <c r="E70" s="1"/>
      <c r="F70" s="1"/>
      <c r="G70" s="1"/>
    </row>
    <row r="71" spans="1:7" ht="15.75" x14ac:dyDescent="0.25">
      <c r="A71" s="48">
        <v>2015</v>
      </c>
      <c r="B71" s="49">
        <f>SUM(F51:F56)+F36+F25+F35</f>
        <v>17364</v>
      </c>
      <c r="C71" s="1"/>
      <c r="D71" s="1"/>
      <c r="E71" s="1"/>
      <c r="F71" s="1"/>
      <c r="G71" s="1"/>
    </row>
    <row r="72" spans="1:7" ht="15.75" x14ac:dyDescent="0.25">
      <c r="A72" s="48">
        <v>2016</v>
      </c>
      <c r="B72" s="49">
        <f>F57+F26+F58</f>
        <v>19675</v>
      </c>
      <c r="C72" s="1"/>
      <c r="D72" s="1"/>
      <c r="E72" s="1"/>
      <c r="F72" s="1"/>
      <c r="G72" s="1"/>
    </row>
    <row r="73" spans="1:7" ht="15.75" x14ac:dyDescent="0.25">
      <c r="A73" s="50" t="s">
        <v>174</v>
      </c>
      <c r="B73" s="49">
        <f>F60+F59+F39+F38+F37+F27+F28</f>
        <v>20312</v>
      </c>
      <c r="C73" s="1"/>
      <c r="D73" s="1"/>
      <c r="E73" s="1"/>
      <c r="F73" s="1"/>
      <c r="G73" s="1"/>
    </row>
    <row r="74" spans="1:7" ht="16.5" thickBot="1" x14ac:dyDescent="0.3">
      <c r="A74" s="51" t="s">
        <v>0</v>
      </c>
      <c r="B74" s="52">
        <f>SUM(B68:B73)</f>
        <v>91551</v>
      </c>
      <c r="C74" s="53"/>
      <c r="D74" s="54"/>
      <c r="E74" s="54"/>
      <c r="F74" s="54"/>
      <c r="G74" s="54"/>
    </row>
    <row r="75" spans="1:7" ht="16.5" thickBot="1" x14ac:dyDescent="0.3">
      <c r="A75" s="1"/>
      <c r="B75" s="1"/>
      <c r="C75" s="1"/>
      <c r="D75" s="1"/>
      <c r="E75" s="1"/>
      <c r="F75" s="1"/>
      <c r="G75" s="1"/>
    </row>
    <row r="76" spans="1:7" ht="15.75" x14ac:dyDescent="0.25">
      <c r="A76" s="4" t="s">
        <v>134</v>
      </c>
      <c r="B76" s="17"/>
      <c r="C76" s="1"/>
      <c r="D76" s="1"/>
      <c r="E76" s="1"/>
      <c r="F76" s="1"/>
      <c r="G76" s="1"/>
    </row>
    <row r="77" spans="1:7" ht="16.5" thickBot="1" x14ac:dyDescent="0.3">
      <c r="A77" s="7"/>
      <c r="B77" s="33"/>
      <c r="C77" s="1"/>
      <c r="D77" s="1"/>
      <c r="E77" s="1"/>
      <c r="F77" s="1"/>
      <c r="G77" s="1"/>
    </row>
    <row r="78" spans="1:7" ht="15.75" x14ac:dyDescent="0.25">
      <c r="A78" s="50" t="s">
        <v>135</v>
      </c>
      <c r="B78" s="49">
        <f>F34+F37+SUM(F44:F57)+F60+F58</f>
        <v>11019</v>
      </c>
      <c r="C78" s="1"/>
      <c r="D78" s="1"/>
      <c r="E78" s="1"/>
      <c r="F78" s="1"/>
      <c r="G78" s="1"/>
    </row>
    <row r="79" spans="1:7" ht="15.75" x14ac:dyDescent="0.25">
      <c r="A79" s="50" t="s">
        <v>136</v>
      </c>
      <c r="B79" s="49">
        <f>F59+F39+F38+F36+F35+F33+F32+F29+F63</f>
        <v>80532</v>
      </c>
      <c r="C79" s="1"/>
      <c r="D79" s="1"/>
      <c r="E79" s="1"/>
      <c r="F79" s="1"/>
      <c r="G79" s="1"/>
    </row>
    <row r="80" spans="1:7" ht="16.5" thickBot="1" x14ac:dyDescent="0.3">
      <c r="A80" s="51" t="s">
        <v>137</v>
      </c>
      <c r="B80" s="52">
        <f>SUM(B78:B79)</f>
        <v>91551</v>
      </c>
      <c r="C80" s="1"/>
      <c r="D80" s="1"/>
      <c r="E80" s="1"/>
      <c r="F80" s="1"/>
      <c r="G8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60" workbookViewId="0">
      <selection activeCell="B85" sqref="B85"/>
    </sheetView>
  </sheetViews>
  <sheetFormatPr defaultRowHeight="15" x14ac:dyDescent="0.25"/>
  <cols>
    <col min="1" max="1" width="20.7109375" style="57" customWidth="1"/>
    <col min="2" max="2" width="16.5703125" style="57" customWidth="1"/>
    <col min="3" max="3" width="11.85546875" style="57" customWidth="1"/>
    <col min="4" max="4" width="14.42578125" style="57" bestFit="1" customWidth="1"/>
    <col min="5" max="5" width="14.28515625" style="57" bestFit="1" customWidth="1"/>
    <col min="6" max="6" width="13.42578125" style="57" bestFit="1" customWidth="1"/>
    <col min="7" max="16384" width="9.140625" style="57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41638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59"/>
      <c r="B23" s="58"/>
      <c r="C23" s="58"/>
      <c r="D23" s="60"/>
      <c r="E23" s="58"/>
      <c r="F23" s="61"/>
      <c r="G23" s="62"/>
    </row>
    <row r="24" spans="1:7" ht="15.75" x14ac:dyDescent="0.25">
      <c r="A24" s="59" t="s">
        <v>33</v>
      </c>
      <c r="B24" s="58" t="s">
        <v>34</v>
      </c>
      <c r="C24" s="58" t="s">
        <v>30</v>
      </c>
      <c r="D24" s="58" t="s">
        <v>35</v>
      </c>
      <c r="E24" s="58" t="s">
        <v>36</v>
      </c>
      <c r="F24" s="61">
        <v>7700</v>
      </c>
      <c r="G24" s="62">
        <v>4.5</v>
      </c>
    </row>
    <row r="25" spans="1:7" ht="15.75" x14ac:dyDescent="0.25">
      <c r="A25" s="59" t="s">
        <v>37</v>
      </c>
      <c r="B25" s="58" t="s">
        <v>38</v>
      </c>
      <c r="C25" s="58" t="s">
        <v>30</v>
      </c>
      <c r="D25" s="58" t="s">
        <v>35</v>
      </c>
      <c r="E25" s="58" t="s">
        <v>39</v>
      </c>
      <c r="F25" s="61">
        <v>4085</v>
      </c>
      <c r="G25" s="62">
        <v>2.25</v>
      </c>
    </row>
    <row r="26" spans="1:7" ht="15.75" x14ac:dyDescent="0.25">
      <c r="A26" s="59" t="s">
        <v>40</v>
      </c>
      <c r="B26" s="58" t="s">
        <v>41</v>
      </c>
      <c r="C26" s="58" t="s">
        <v>30</v>
      </c>
      <c r="D26" s="58" t="s">
        <v>42</v>
      </c>
      <c r="E26" s="58" t="s">
        <v>43</v>
      </c>
      <c r="F26" s="61">
        <v>19200</v>
      </c>
      <c r="G26" s="62">
        <v>4</v>
      </c>
    </row>
    <row r="27" spans="1:7" ht="15.75" x14ac:dyDescent="0.25">
      <c r="A27" s="59" t="s">
        <v>44</v>
      </c>
      <c r="B27" s="58" t="s">
        <v>45</v>
      </c>
      <c r="C27" s="58" t="s">
        <v>30</v>
      </c>
      <c r="D27" s="58" t="s">
        <v>35</v>
      </c>
      <c r="E27" s="58" t="s">
        <v>46</v>
      </c>
      <c r="F27" s="61">
        <v>13510</v>
      </c>
      <c r="G27" s="62">
        <v>4.5</v>
      </c>
    </row>
    <row r="28" spans="1:7" ht="15.75" x14ac:dyDescent="0.25">
      <c r="A28" s="59" t="s">
        <v>138</v>
      </c>
      <c r="B28" s="58" t="s">
        <v>139</v>
      </c>
      <c r="C28" s="58" t="s">
        <v>30</v>
      </c>
      <c r="D28" s="58" t="s">
        <v>140</v>
      </c>
      <c r="E28" s="58" t="s">
        <v>141</v>
      </c>
      <c r="F28" s="61">
        <v>10125</v>
      </c>
      <c r="G28" s="62">
        <v>2.5</v>
      </c>
    </row>
    <row r="29" spans="1:7" ht="15.75" x14ac:dyDescent="0.25">
      <c r="A29" s="59" t="s">
        <v>184</v>
      </c>
      <c r="B29" s="58" t="s">
        <v>185</v>
      </c>
      <c r="C29" s="58" t="s">
        <v>30</v>
      </c>
      <c r="D29" s="58" t="s">
        <v>186</v>
      </c>
      <c r="E29" s="58" t="s">
        <v>187</v>
      </c>
      <c r="F29" s="61">
        <v>6100</v>
      </c>
      <c r="G29" s="62">
        <v>2.5</v>
      </c>
    </row>
    <row r="30" spans="1:7" ht="15.75" x14ac:dyDescent="0.25">
      <c r="A30" s="59" t="s">
        <v>191</v>
      </c>
      <c r="B30" s="58" t="s">
        <v>188</v>
      </c>
      <c r="C30" s="58" t="s">
        <v>30</v>
      </c>
      <c r="D30" s="60" t="s">
        <v>189</v>
      </c>
      <c r="E30" s="58" t="s">
        <v>190</v>
      </c>
      <c r="F30" s="61">
        <v>3500</v>
      </c>
      <c r="G30" s="62">
        <v>3.25</v>
      </c>
    </row>
    <row r="31" spans="1:7" ht="15.75" x14ac:dyDescent="0.25">
      <c r="A31" s="59"/>
      <c r="B31" s="58"/>
      <c r="C31" s="58"/>
      <c r="D31" s="58"/>
      <c r="E31" s="58"/>
      <c r="F31" s="40">
        <f>SUM(F23:F30)</f>
        <v>64220</v>
      </c>
      <c r="G31" s="21"/>
    </row>
    <row r="32" spans="1:7" ht="15.75" x14ac:dyDescent="0.25">
      <c r="A32" s="41" t="s">
        <v>47</v>
      </c>
      <c r="B32" s="58"/>
      <c r="C32" s="58"/>
      <c r="D32" s="58"/>
      <c r="E32" s="58"/>
      <c r="F32" s="58"/>
      <c r="G32" s="21"/>
    </row>
    <row r="33" spans="1:7" ht="15.75" x14ac:dyDescent="0.25">
      <c r="A33" s="35" t="s">
        <v>21</v>
      </c>
      <c r="B33" s="58" t="s">
        <v>22</v>
      </c>
      <c r="C33" s="58" t="s">
        <v>23</v>
      </c>
      <c r="D33" s="58" t="s">
        <v>24</v>
      </c>
      <c r="E33" s="58" t="s">
        <v>25</v>
      </c>
      <c r="F33" s="58" t="s">
        <v>26</v>
      </c>
      <c r="G33" s="21" t="s">
        <v>27</v>
      </c>
    </row>
    <row r="34" spans="1:7" ht="15.75" x14ac:dyDescent="0.25">
      <c r="A34" s="59"/>
      <c r="B34" s="58"/>
      <c r="C34" s="58"/>
      <c r="D34" s="58"/>
      <c r="E34" s="58"/>
      <c r="F34" s="61"/>
      <c r="G34" s="21"/>
    </row>
    <row r="35" spans="1:7" ht="15.75" x14ac:dyDescent="0.25">
      <c r="A35" s="59" t="s">
        <v>49</v>
      </c>
      <c r="B35" s="58" t="s">
        <v>50</v>
      </c>
      <c r="C35" s="58" t="s">
        <v>51</v>
      </c>
      <c r="D35" s="58" t="s">
        <v>52</v>
      </c>
      <c r="E35" s="58" t="s">
        <v>53</v>
      </c>
      <c r="F35" s="61">
        <v>9032</v>
      </c>
      <c r="G35" s="21">
        <v>2.625</v>
      </c>
    </row>
    <row r="36" spans="1:7" ht="15.75" x14ac:dyDescent="0.25">
      <c r="A36" s="59" t="s">
        <v>54</v>
      </c>
      <c r="B36" s="58" t="s">
        <v>55</v>
      </c>
      <c r="C36" s="58" t="s">
        <v>48</v>
      </c>
      <c r="D36" s="58" t="s">
        <v>56</v>
      </c>
      <c r="E36" s="58" t="s">
        <v>57</v>
      </c>
      <c r="F36" s="61">
        <v>1275</v>
      </c>
      <c r="G36" s="42" t="s">
        <v>58</v>
      </c>
    </row>
    <row r="37" spans="1:7" ht="15.75" x14ac:dyDescent="0.25">
      <c r="A37" s="59" t="s">
        <v>59</v>
      </c>
      <c r="B37" s="58" t="s">
        <v>60</v>
      </c>
      <c r="C37" s="58" t="s">
        <v>51</v>
      </c>
      <c r="D37" s="58" t="s">
        <v>61</v>
      </c>
      <c r="E37" s="58" t="s">
        <v>62</v>
      </c>
      <c r="F37" s="61">
        <f>6753+2977</f>
        <v>9730</v>
      </c>
      <c r="G37" s="21">
        <v>2.875</v>
      </c>
    </row>
    <row r="38" spans="1:7" ht="15.75" x14ac:dyDescent="0.25">
      <c r="A38" s="59" t="s">
        <v>63</v>
      </c>
      <c r="B38" s="58" t="s">
        <v>64</v>
      </c>
      <c r="C38" s="58" t="s">
        <v>48</v>
      </c>
      <c r="D38" s="58" t="s">
        <v>65</v>
      </c>
      <c r="E38" s="58" t="s">
        <v>66</v>
      </c>
      <c r="F38" s="61">
        <v>847</v>
      </c>
      <c r="G38" s="43">
        <v>1.75</v>
      </c>
    </row>
    <row r="39" spans="1:7" ht="15.75" x14ac:dyDescent="0.25">
      <c r="A39" s="59" t="s">
        <v>67</v>
      </c>
      <c r="B39" s="58" t="s">
        <v>68</v>
      </c>
      <c r="C39" s="58" t="s">
        <v>69</v>
      </c>
      <c r="D39" s="58" t="s">
        <v>70</v>
      </c>
      <c r="E39" s="58" t="s">
        <v>71</v>
      </c>
      <c r="F39" s="61">
        <v>1177</v>
      </c>
      <c r="G39" s="42" t="s">
        <v>58</v>
      </c>
    </row>
    <row r="40" spans="1:7" ht="15.75" x14ac:dyDescent="0.25">
      <c r="A40" s="59" t="s">
        <v>72</v>
      </c>
      <c r="B40" s="58" t="s">
        <v>73</v>
      </c>
      <c r="C40" s="58" t="s">
        <v>48</v>
      </c>
      <c r="D40" s="58" t="s">
        <v>74</v>
      </c>
      <c r="E40" s="58" t="s">
        <v>75</v>
      </c>
      <c r="F40" s="61">
        <v>1295</v>
      </c>
      <c r="G40" s="21">
        <v>1</v>
      </c>
    </row>
    <row r="41" spans="1:7" ht="15.75" x14ac:dyDescent="0.25">
      <c r="A41" s="59" t="s">
        <v>76</v>
      </c>
      <c r="B41" s="58" t="s">
        <v>77</v>
      </c>
      <c r="C41" s="58" t="s">
        <v>48</v>
      </c>
      <c r="D41" s="58" t="s">
        <v>146</v>
      </c>
      <c r="E41" s="58" t="s">
        <v>78</v>
      </c>
      <c r="F41" s="61">
        <v>290</v>
      </c>
      <c r="G41" s="21">
        <v>3.6549999999999998</v>
      </c>
    </row>
    <row r="42" spans="1:7" ht="15.75" x14ac:dyDescent="0.25">
      <c r="A42" s="59" t="s">
        <v>158</v>
      </c>
      <c r="B42" s="58" t="s">
        <v>159</v>
      </c>
      <c r="C42" s="58" t="s">
        <v>51</v>
      </c>
      <c r="D42" s="58" t="s">
        <v>160</v>
      </c>
      <c r="E42" s="58" t="s">
        <v>161</v>
      </c>
      <c r="F42" s="61">
        <v>4282</v>
      </c>
      <c r="G42" s="21">
        <v>1.125</v>
      </c>
    </row>
    <row r="43" spans="1:7" ht="15.75" x14ac:dyDescent="0.25">
      <c r="A43" s="59" t="s">
        <v>150</v>
      </c>
      <c r="B43" s="58" t="s">
        <v>151</v>
      </c>
      <c r="C43" s="58" t="s">
        <v>48</v>
      </c>
      <c r="D43" s="58" t="s">
        <v>152</v>
      </c>
      <c r="E43" s="58" t="s">
        <v>153</v>
      </c>
      <c r="F43" s="61">
        <v>1018</v>
      </c>
      <c r="G43" s="21">
        <v>1.125</v>
      </c>
    </row>
    <row r="44" spans="1:7" ht="15.75" x14ac:dyDescent="0.25">
      <c r="A44" s="59" t="s">
        <v>147</v>
      </c>
      <c r="B44" s="58" t="s">
        <v>148</v>
      </c>
      <c r="C44" s="58" t="s">
        <v>69</v>
      </c>
      <c r="D44" s="58" t="s">
        <v>154</v>
      </c>
      <c r="E44" s="58" t="s">
        <v>149</v>
      </c>
      <c r="F44" s="61">
        <v>1152</v>
      </c>
      <c r="G44" s="43">
        <v>4.0999999999999996</v>
      </c>
    </row>
    <row r="45" spans="1:7" ht="15.75" x14ac:dyDescent="0.25">
      <c r="A45" s="59"/>
      <c r="B45" s="58"/>
      <c r="C45" s="58"/>
      <c r="D45" s="58"/>
      <c r="E45" s="58"/>
      <c r="F45" s="40">
        <f>SUM(F34:F44)</f>
        <v>30098</v>
      </c>
      <c r="G45" s="21"/>
    </row>
    <row r="46" spans="1:7" ht="15.75" x14ac:dyDescent="0.25">
      <c r="A46" s="41" t="s">
        <v>79</v>
      </c>
      <c r="B46" s="58"/>
      <c r="C46" s="58"/>
      <c r="D46" s="58"/>
      <c r="E46" s="58"/>
      <c r="F46" s="58"/>
      <c r="G46" s="21"/>
    </row>
    <row r="47" spans="1:7" ht="15.75" x14ac:dyDescent="0.25">
      <c r="A47" s="35" t="s">
        <v>21</v>
      </c>
      <c r="B47" s="58" t="s">
        <v>22</v>
      </c>
      <c r="C47" s="58" t="s">
        <v>23</v>
      </c>
      <c r="D47" s="58" t="s">
        <v>24</v>
      </c>
      <c r="E47" s="58" t="s">
        <v>25</v>
      </c>
      <c r="F47" s="58" t="s">
        <v>26</v>
      </c>
      <c r="G47" s="21" t="s">
        <v>27</v>
      </c>
    </row>
    <row r="48" spans="1:7" ht="15.75" x14ac:dyDescent="0.25">
      <c r="A48" s="59"/>
      <c r="B48" s="58"/>
      <c r="C48" s="58"/>
      <c r="D48" s="58"/>
      <c r="E48" s="58"/>
      <c r="F48" s="58"/>
      <c r="G48" s="42"/>
    </row>
    <row r="49" spans="1:7" ht="15.75" x14ac:dyDescent="0.25">
      <c r="A49" s="59"/>
      <c r="B49" s="58"/>
      <c r="C49" s="58"/>
      <c r="D49" s="58"/>
      <c r="E49" s="58"/>
      <c r="F49" s="58"/>
      <c r="G49" s="42"/>
    </row>
    <row r="50" spans="1:7" ht="15.75" x14ac:dyDescent="0.25">
      <c r="A50" s="59"/>
      <c r="B50" s="58"/>
      <c r="C50" s="58"/>
      <c r="D50" s="58"/>
      <c r="E50" s="58"/>
      <c r="F50" s="58"/>
      <c r="G50" s="42"/>
    </row>
    <row r="51" spans="1:7" ht="15.75" x14ac:dyDescent="0.25">
      <c r="A51" s="59"/>
      <c r="B51" s="58"/>
      <c r="C51" s="58"/>
      <c r="D51" s="58"/>
      <c r="E51" s="58"/>
      <c r="F51" s="58"/>
      <c r="G51" s="42"/>
    </row>
    <row r="52" spans="1:7" ht="15.75" x14ac:dyDescent="0.25">
      <c r="A52" s="59" t="s">
        <v>89</v>
      </c>
      <c r="B52" s="58" t="s">
        <v>90</v>
      </c>
      <c r="C52" s="58" t="s">
        <v>30</v>
      </c>
      <c r="D52" s="58" t="s">
        <v>91</v>
      </c>
      <c r="E52" s="58" t="s">
        <v>92</v>
      </c>
      <c r="F52" s="58">
        <v>400</v>
      </c>
      <c r="G52" s="42" t="s">
        <v>58</v>
      </c>
    </row>
    <row r="53" spans="1:7" ht="15.75" x14ac:dyDescent="0.25">
      <c r="A53" s="59" t="s">
        <v>93</v>
      </c>
      <c r="B53" s="58" t="s">
        <v>94</v>
      </c>
      <c r="C53" s="58" t="s">
        <v>30</v>
      </c>
      <c r="D53" s="58" t="s">
        <v>95</v>
      </c>
      <c r="E53" s="58" t="s">
        <v>96</v>
      </c>
      <c r="F53" s="58">
        <v>740</v>
      </c>
      <c r="G53" s="42" t="s">
        <v>58</v>
      </c>
    </row>
    <row r="54" spans="1:7" ht="15.75" x14ac:dyDescent="0.25">
      <c r="A54" s="59" t="s">
        <v>97</v>
      </c>
      <c r="B54" s="58" t="s">
        <v>98</v>
      </c>
      <c r="C54" s="58" t="s">
        <v>30</v>
      </c>
      <c r="D54" s="58" t="s">
        <v>91</v>
      </c>
      <c r="E54" s="58" t="s">
        <v>99</v>
      </c>
      <c r="F54" s="58">
        <v>826</v>
      </c>
      <c r="G54" s="42" t="s">
        <v>58</v>
      </c>
    </row>
    <row r="55" spans="1:7" ht="15.75" x14ac:dyDescent="0.25">
      <c r="A55" s="59" t="s">
        <v>100</v>
      </c>
      <c r="B55" s="58" t="s">
        <v>101</v>
      </c>
      <c r="C55" s="58" t="s">
        <v>30</v>
      </c>
      <c r="D55" s="58" t="s">
        <v>102</v>
      </c>
      <c r="E55" s="58" t="s">
        <v>103</v>
      </c>
      <c r="F55" s="58">
        <v>700</v>
      </c>
      <c r="G55" s="42" t="s">
        <v>58</v>
      </c>
    </row>
    <row r="56" spans="1:7" ht="15.75" x14ac:dyDescent="0.25">
      <c r="A56" s="59" t="s">
        <v>104</v>
      </c>
      <c r="B56" s="58" t="s">
        <v>105</v>
      </c>
      <c r="C56" s="58" t="s">
        <v>30</v>
      </c>
      <c r="D56" s="58" t="s">
        <v>80</v>
      </c>
      <c r="E56" s="58" t="s">
        <v>106</v>
      </c>
      <c r="F56" s="58">
        <v>200</v>
      </c>
      <c r="G56" s="42" t="s">
        <v>58</v>
      </c>
    </row>
    <row r="57" spans="1:7" ht="15.75" x14ac:dyDescent="0.25">
      <c r="A57" s="59" t="s">
        <v>107</v>
      </c>
      <c r="B57" s="58" t="s">
        <v>108</v>
      </c>
      <c r="C57" s="58" t="s">
        <v>30</v>
      </c>
      <c r="D57" s="58" t="s">
        <v>109</v>
      </c>
      <c r="E57" s="58" t="s">
        <v>110</v>
      </c>
      <c r="F57" s="58">
        <v>600</v>
      </c>
      <c r="G57" s="42" t="s">
        <v>58</v>
      </c>
    </row>
    <row r="58" spans="1:7" ht="15.75" x14ac:dyDescent="0.25">
      <c r="A58" s="59" t="s">
        <v>111</v>
      </c>
      <c r="B58" s="58" t="s">
        <v>112</v>
      </c>
      <c r="C58" s="58" t="s">
        <v>30</v>
      </c>
      <c r="D58" s="58" t="s">
        <v>113</v>
      </c>
      <c r="E58" s="58" t="s">
        <v>114</v>
      </c>
      <c r="F58" s="58">
        <v>550</v>
      </c>
      <c r="G58" s="42" t="s">
        <v>58</v>
      </c>
    </row>
    <row r="59" spans="1:7" ht="15.75" x14ac:dyDescent="0.25">
      <c r="A59" s="59" t="s">
        <v>115</v>
      </c>
      <c r="B59" s="58" t="s">
        <v>116</v>
      </c>
      <c r="C59" s="58" t="s">
        <v>30</v>
      </c>
      <c r="D59" s="58" t="s">
        <v>117</v>
      </c>
      <c r="E59" s="58" t="s">
        <v>118</v>
      </c>
      <c r="F59" s="58">
        <v>100</v>
      </c>
      <c r="G59" s="42" t="s">
        <v>58</v>
      </c>
    </row>
    <row r="60" spans="1:7" ht="15.75" x14ac:dyDescent="0.25">
      <c r="A60" s="59" t="s">
        <v>119</v>
      </c>
      <c r="B60" s="58" t="s">
        <v>120</v>
      </c>
      <c r="C60" s="58" t="s">
        <v>30</v>
      </c>
      <c r="D60" s="58" t="s">
        <v>121</v>
      </c>
      <c r="E60" s="58" t="s">
        <v>122</v>
      </c>
      <c r="F60" s="58">
        <v>225</v>
      </c>
      <c r="G60" s="42" t="s">
        <v>58</v>
      </c>
    </row>
    <row r="61" spans="1:7" ht="15.75" x14ac:dyDescent="0.25">
      <c r="A61" s="59" t="s">
        <v>145</v>
      </c>
      <c r="B61" s="58" t="s">
        <v>144</v>
      </c>
      <c r="C61" s="58" t="s">
        <v>30</v>
      </c>
      <c r="D61" s="58" t="s">
        <v>143</v>
      </c>
      <c r="E61" s="58" t="s">
        <v>142</v>
      </c>
      <c r="F61" s="58">
        <v>250</v>
      </c>
      <c r="G61" s="42" t="s">
        <v>58</v>
      </c>
    </row>
    <row r="62" spans="1:7" ht="15.75" x14ac:dyDescent="0.25">
      <c r="A62" s="59" t="s">
        <v>127</v>
      </c>
      <c r="B62" s="58" t="s">
        <v>128</v>
      </c>
      <c r="C62" s="58" t="s">
        <v>30</v>
      </c>
      <c r="D62" s="58" t="s">
        <v>129</v>
      </c>
      <c r="E62" s="58" t="s">
        <v>130</v>
      </c>
      <c r="F62" s="58">
        <v>200</v>
      </c>
      <c r="G62" s="42" t="s">
        <v>58</v>
      </c>
    </row>
    <row r="63" spans="1:7" ht="15.75" x14ac:dyDescent="0.25">
      <c r="A63" s="59" t="s">
        <v>123</v>
      </c>
      <c r="B63" s="58" t="s">
        <v>124</v>
      </c>
      <c r="C63" s="58" t="s">
        <v>30</v>
      </c>
      <c r="D63" s="58" t="s">
        <v>125</v>
      </c>
      <c r="E63" s="58" t="s">
        <v>126</v>
      </c>
      <c r="F63" s="58">
        <v>100</v>
      </c>
      <c r="G63" s="21">
        <v>3.25</v>
      </c>
    </row>
    <row r="64" spans="1:7" ht="15.75" x14ac:dyDescent="0.25">
      <c r="A64" s="59"/>
      <c r="B64" s="58"/>
      <c r="C64" s="58"/>
      <c r="D64" s="58"/>
      <c r="E64" s="58"/>
      <c r="F64" s="58"/>
      <c r="G64" s="42"/>
    </row>
    <row r="65" spans="1:7" ht="15.75" x14ac:dyDescent="0.25">
      <c r="A65" s="59"/>
      <c r="B65" s="58"/>
      <c r="C65" s="58"/>
      <c r="D65" s="58"/>
      <c r="E65" s="58"/>
      <c r="F65" s="58"/>
      <c r="G65" s="42"/>
    </row>
    <row r="66" spans="1:7" ht="15.75" x14ac:dyDescent="0.25">
      <c r="A66" s="59"/>
      <c r="B66" s="58"/>
      <c r="C66" s="58"/>
      <c r="D66" s="58"/>
      <c r="E66" s="58"/>
      <c r="F66" s="18">
        <f>SUM(F48:F65)</f>
        <v>4891</v>
      </c>
      <c r="G66" s="21"/>
    </row>
    <row r="67" spans="1:7" ht="15.75" x14ac:dyDescent="0.25">
      <c r="A67" s="59" t="s">
        <v>181</v>
      </c>
      <c r="B67" s="58"/>
      <c r="C67" s="58"/>
      <c r="D67" s="58"/>
      <c r="E67" s="58"/>
      <c r="F67" s="58">
        <v>24</v>
      </c>
      <c r="G67" s="21"/>
    </row>
    <row r="68" spans="1:7" ht="16.5" thickBot="1" x14ac:dyDescent="0.3">
      <c r="A68" s="35" t="s">
        <v>131</v>
      </c>
      <c r="B68" s="58"/>
      <c r="C68" s="58"/>
      <c r="D68" s="58"/>
      <c r="E68" s="58"/>
      <c r="F68" s="40">
        <f>F31++F45+F66+F67</f>
        <v>99233</v>
      </c>
      <c r="G68" s="21"/>
    </row>
    <row r="69" spans="1:7" ht="16.5" thickBot="1" x14ac:dyDescent="0.3">
      <c r="A69" s="44" t="s">
        <v>182</v>
      </c>
      <c r="B69" s="45"/>
      <c r="C69" s="45"/>
      <c r="D69" s="45"/>
      <c r="E69" s="45"/>
      <c r="F69" s="45"/>
      <c r="G69" s="46"/>
    </row>
    <row r="70" spans="1:7" ht="16.5" thickBot="1" x14ac:dyDescent="0.3">
      <c r="A70" s="1"/>
      <c r="B70" s="1"/>
      <c r="C70" s="1"/>
      <c r="D70" s="1"/>
      <c r="E70" s="1"/>
      <c r="F70" s="1"/>
      <c r="G70" s="1"/>
    </row>
    <row r="71" spans="1:7" ht="32.25" thickBot="1" x14ac:dyDescent="0.3">
      <c r="A71" s="47" t="s">
        <v>133</v>
      </c>
      <c r="B71" s="22"/>
      <c r="C71" s="1"/>
      <c r="D71" s="1"/>
      <c r="E71" s="1"/>
      <c r="F71" s="1"/>
      <c r="G71" s="55"/>
    </row>
    <row r="72" spans="1:7" ht="15.75" x14ac:dyDescent="0.25">
      <c r="A72" s="48">
        <v>2013</v>
      </c>
      <c r="B72" s="49"/>
      <c r="C72" s="1"/>
      <c r="D72" s="1"/>
      <c r="E72" s="1"/>
      <c r="F72" s="1"/>
      <c r="G72" s="1"/>
    </row>
    <row r="73" spans="1:7" ht="15.75" x14ac:dyDescent="0.25">
      <c r="A73" s="48">
        <v>2014</v>
      </c>
      <c r="B73" s="49">
        <f>F52+F36+F35+F24+F53+F67</f>
        <v>19171</v>
      </c>
      <c r="C73" s="1"/>
      <c r="D73" s="1"/>
      <c r="E73" s="1"/>
      <c r="F73" s="1"/>
      <c r="G73" s="1"/>
    </row>
    <row r="74" spans="1:7" ht="15.75" x14ac:dyDescent="0.25">
      <c r="A74" s="48">
        <v>2015</v>
      </c>
      <c r="B74" s="49">
        <f>SUM(F54:F59)+F38+F25+F37</f>
        <v>17638</v>
      </c>
      <c r="C74" s="1"/>
      <c r="D74" s="1"/>
      <c r="E74" s="1"/>
      <c r="F74" s="1"/>
      <c r="G74" s="1"/>
    </row>
    <row r="75" spans="1:7" ht="15.75" x14ac:dyDescent="0.25">
      <c r="A75" s="48">
        <v>2016</v>
      </c>
      <c r="B75" s="49">
        <f>F60+F26+F61</f>
        <v>19675</v>
      </c>
      <c r="C75" s="1"/>
      <c r="D75" s="1"/>
      <c r="E75" s="1"/>
      <c r="F75" s="1"/>
      <c r="G75" s="1"/>
    </row>
    <row r="76" spans="1:7" ht="15.75" x14ac:dyDescent="0.25">
      <c r="A76" s="48">
        <v>2017</v>
      </c>
      <c r="B76" s="49">
        <f>F62+F39+F27</f>
        <v>14887</v>
      </c>
      <c r="C76" s="1"/>
      <c r="D76" s="1"/>
      <c r="E76" s="1"/>
      <c r="F76" s="1"/>
      <c r="G76" s="1"/>
    </row>
    <row r="77" spans="1:7" ht="15.75" x14ac:dyDescent="0.25">
      <c r="A77" s="50" t="s">
        <v>155</v>
      </c>
      <c r="B77" s="49">
        <f>F63+F41+F40+F28+F42+F29+F30</f>
        <v>25692</v>
      </c>
      <c r="C77" s="1"/>
      <c r="D77" s="1"/>
      <c r="E77" s="1"/>
      <c r="F77" s="1"/>
      <c r="G77" s="1"/>
    </row>
    <row r="78" spans="1:7" ht="15.75" x14ac:dyDescent="0.25">
      <c r="A78" s="50" t="s">
        <v>156</v>
      </c>
      <c r="B78" s="49">
        <f>F43+F44</f>
        <v>2170</v>
      </c>
      <c r="C78" s="1"/>
      <c r="D78" s="1"/>
      <c r="E78" s="1"/>
      <c r="F78" s="1"/>
      <c r="G78" s="1"/>
    </row>
    <row r="79" spans="1:7" ht="15.75" x14ac:dyDescent="0.25">
      <c r="A79" s="50" t="s">
        <v>157</v>
      </c>
      <c r="B79" s="49"/>
      <c r="C79" s="1"/>
      <c r="D79" s="1"/>
      <c r="E79" s="1"/>
      <c r="F79" s="1"/>
      <c r="G79" s="1"/>
    </row>
    <row r="80" spans="1:7" ht="16.5" thickBot="1" x14ac:dyDescent="0.3">
      <c r="A80" s="51" t="s">
        <v>0</v>
      </c>
      <c r="B80" s="52">
        <f>SUM(B72:B78)</f>
        <v>99233</v>
      </c>
      <c r="C80" s="53"/>
      <c r="D80" s="54"/>
      <c r="E80" s="54"/>
      <c r="F80" s="54"/>
      <c r="G80" s="54"/>
    </row>
    <row r="81" spans="1:7" ht="16.5" thickBot="1" x14ac:dyDescent="0.3">
      <c r="A81" s="1"/>
      <c r="B81" s="1"/>
      <c r="C81" s="1"/>
      <c r="D81" s="1"/>
      <c r="E81" s="1"/>
      <c r="F81" s="1"/>
      <c r="G81" s="1"/>
    </row>
    <row r="82" spans="1:7" ht="15.75" x14ac:dyDescent="0.25">
      <c r="A82" s="4" t="s">
        <v>134</v>
      </c>
      <c r="B82" s="17"/>
      <c r="C82" s="1"/>
      <c r="D82" s="1"/>
      <c r="E82" s="1"/>
      <c r="F82" s="1"/>
      <c r="G82" s="1"/>
    </row>
    <row r="83" spans="1:7" ht="16.5" thickBot="1" x14ac:dyDescent="0.3">
      <c r="A83" s="7"/>
      <c r="B83" s="33"/>
      <c r="C83" s="1"/>
      <c r="D83" s="1"/>
      <c r="E83" s="1"/>
      <c r="F83" s="1"/>
      <c r="G83" s="1"/>
    </row>
    <row r="84" spans="1:7" ht="15.75" x14ac:dyDescent="0.25">
      <c r="A84" s="50" t="s">
        <v>135</v>
      </c>
      <c r="B84" s="49">
        <f>F36+F39+SUM(F48:F60)+F62+F61</f>
        <v>7243</v>
      </c>
      <c r="C84" s="1"/>
      <c r="D84" s="1"/>
      <c r="E84" s="1"/>
      <c r="F84" s="1"/>
      <c r="G84" s="1"/>
    </row>
    <row r="85" spans="1:7" ht="15.75" x14ac:dyDescent="0.25">
      <c r="A85" s="50" t="s">
        <v>136</v>
      </c>
      <c r="B85" s="49">
        <f>F63+F41+F40+F38+F37+F35+F34+F31+F67+F44+F43+F42</f>
        <v>91990</v>
      </c>
      <c r="C85" s="1"/>
      <c r="D85" s="1"/>
      <c r="E85" s="1"/>
      <c r="F85" s="1"/>
      <c r="G85" s="1"/>
    </row>
    <row r="86" spans="1:7" ht="16.5" thickBot="1" x14ac:dyDescent="0.3">
      <c r="A86" s="51" t="s">
        <v>137</v>
      </c>
      <c r="B86" s="52">
        <f>SUM(B84:B85)</f>
        <v>99233</v>
      </c>
      <c r="C86" s="1"/>
      <c r="D86" s="1"/>
      <c r="E86" s="1"/>
      <c r="F86" s="1"/>
      <c r="G8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C6" sqref="C6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41608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/>
      <c r="B23" s="20"/>
      <c r="C23" s="20"/>
      <c r="D23" s="37"/>
      <c r="E23" s="20"/>
      <c r="F23" s="38"/>
      <c r="G23" s="39"/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7700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13210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10125</v>
      </c>
      <c r="G28" s="39">
        <v>2.5</v>
      </c>
    </row>
    <row r="29" spans="1:7" ht="15.75" x14ac:dyDescent="0.25">
      <c r="A29" s="36" t="s">
        <v>184</v>
      </c>
      <c r="B29" s="20" t="s">
        <v>185</v>
      </c>
      <c r="C29" s="20" t="s">
        <v>30</v>
      </c>
      <c r="D29" s="20" t="s">
        <v>186</v>
      </c>
      <c r="E29" s="20" t="s">
        <v>187</v>
      </c>
      <c r="F29" s="38">
        <v>6000</v>
      </c>
      <c r="G29" s="39">
        <v>2.5</v>
      </c>
    </row>
    <row r="30" spans="1:7" s="57" customFormat="1" ht="15.75" x14ac:dyDescent="0.25">
      <c r="A30" s="59" t="s">
        <v>184</v>
      </c>
      <c r="B30" s="58" t="s">
        <v>188</v>
      </c>
      <c r="C30" s="58" t="s">
        <v>30</v>
      </c>
      <c r="D30" s="60" t="s">
        <v>189</v>
      </c>
      <c r="E30" s="58" t="s">
        <v>190</v>
      </c>
      <c r="F30" s="61">
        <v>3300</v>
      </c>
      <c r="G30" s="62">
        <v>3.25</v>
      </c>
    </row>
    <row r="31" spans="1:7" ht="15.75" x14ac:dyDescent="0.25">
      <c r="A31" s="36"/>
      <c r="B31" s="20"/>
      <c r="C31" s="20"/>
      <c r="D31" s="20"/>
      <c r="E31" s="20"/>
      <c r="F31" s="40">
        <f>SUM(F23:F30)</f>
        <v>63620</v>
      </c>
      <c r="G31" s="21"/>
    </row>
    <row r="32" spans="1:7" ht="15.75" x14ac:dyDescent="0.25">
      <c r="A32" s="41" t="s">
        <v>47</v>
      </c>
      <c r="B32" s="20"/>
      <c r="C32" s="20"/>
      <c r="D32" s="20"/>
      <c r="E32" s="20"/>
      <c r="F32" s="20"/>
      <c r="G32" s="21"/>
    </row>
    <row r="33" spans="1:7" ht="15.75" x14ac:dyDescent="0.25">
      <c r="A33" s="35" t="s">
        <v>21</v>
      </c>
      <c r="B33" s="20" t="s">
        <v>22</v>
      </c>
      <c r="C33" s="20" t="s">
        <v>23</v>
      </c>
      <c r="D33" s="20" t="s">
        <v>24</v>
      </c>
      <c r="E33" s="20" t="s">
        <v>25</v>
      </c>
      <c r="F33" s="20" t="s">
        <v>26</v>
      </c>
      <c r="G33" s="21" t="s">
        <v>27</v>
      </c>
    </row>
    <row r="34" spans="1:7" ht="15.75" x14ac:dyDescent="0.25">
      <c r="A34" s="36"/>
      <c r="B34" s="20"/>
      <c r="C34" s="20"/>
      <c r="D34" s="20"/>
      <c r="E34" s="20"/>
      <c r="F34" s="38"/>
      <c r="G34" s="21"/>
    </row>
    <row r="35" spans="1:7" ht="15.75" x14ac:dyDescent="0.25">
      <c r="A35" s="36" t="s">
        <v>49</v>
      </c>
      <c r="B35" s="20" t="s">
        <v>50</v>
      </c>
      <c r="C35" s="20" t="s">
        <v>51</v>
      </c>
      <c r="D35" s="20" t="s">
        <v>52</v>
      </c>
      <c r="E35" s="20" t="s">
        <v>53</v>
      </c>
      <c r="F35" s="38">
        <v>9032</v>
      </c>
      <c r="G35" s="21">
        <v>2.625</v>
      </c>
    </row>
    <row r="36" spans="1:7" ht="15.75" x14ac:dyDescent="0.25">
      <c r="A36" s="36" t="s">
        <v>54</v>
      </c>
      <c r="B36" s="20" t="s">
        <v>55</v>
      </c>
      <c r="C36" s="20" t="s">
        <v>48</v>
      </c>
      <c r="D36" s="20" t="s">
        <v>56</v>
      </c>
      <c r="E36" s="20" t="s">
        <v>57</v>
      </c>
      <c r="F36" s="38">
        <v>1275</v>
      </c>
      <c r="G36" s="42" t="s">
        <v>58</v>
      </c>
    </row>
    <row r="37" spans="1:7" ht="15.75" x14ac:dyDescent="0.25">
      <c r="A37" s="36" t="s">
        <v>59</v>
      </c>
      <c r="B37" s="20" t="s">
        <v>60</v>
      </c>
      <c r="C37" s="20" t="s">
        <v>51</v>
      </c>
      <c r="D37" s="20" t="s">
        <v>61</v>
      </c>
      <c r="E37" s="20" t="s">
        <v>62</v>
      </c>
      <c r="F37" s="38">
        <f>6753+2977</f>
        <v>9730</v>
      </c>
      <c r="G37" s="21">
        <v>2.875</v>
      </c>
    </row>
    <row r="38" spans="1:7" ht="15.75" x14ac:dyDescent="0.25">
      <c r="A38" s="36" t="s">
        <v>63</v>
      </c>
      <c r="B38" s="20" t="s">
        <v>64</v>
      </c>
      <c r="C38" s="20" t="s">
        <v>48</v>
      </c>
      <c r="D38" s="20" t="s">
        <v>65</v>
      </c>
      <c r="E38" s="20" t="s">
        <v>66</v>
      </c>
      <c r="F38" s="38">
        <v>847</v>
      </c>
      <c r="G38" s="43">
        <v>1.75</v>
      </c>
    </row>
    <row r="39" spans="1:7" ht="15.75" x14ac:dyDescent="0.25">
      <c r="A39" s="36" t="s">
        <v>67</v>
      </c>
      <c r="B39" s="20" t="s">
        <v>68</v>
      </c>
      <c r="C39" s="20" t="s">
        <v>69</v>
      </c>
      <c r="D39" s="20" t="s">
        <v>70</v>
      </c>
      <c r="E39" s="20" t="s">
        <v>71</v>
      </c>
      <c r="F39" s="38">
        <v>1177</v>
      </c>
      <c r="G39" s="42" t="s">
        <v>58</v>
      </c>
    </row>
    <row r="40" spans="1:7" ht="15.75" x14ac:dyDescent="0.25">
      <c r="A40" s="36" t="s">
        <v>72</v>
      </c>
      <c r="B40" s="20" t="s">
        <v>73</v>
      </c>
      <c r="C40" s="20" t="s">
        <v>48</v>
      </c>
      <c r="D40" s="20" t="s">
        <v>74</v>
      </c>
      <c r="E40" s="20" t="s">
        <v>75</v>
      </c>
      <c r="F40" s="38">
        <v>1295</v>
      </c>
      <c r="G40" s="21">
        <v>1</v>
      </c>
    </row>
    <row r="41" spans="1:7" ht="15.75" x14ac:dyDescent="0.25">
      <c r="A41" s="36" t="s">
        <v>76</v>
      </c>
      <c r="B41" s="20" t="s">
        <v>77</v>
      </c>
      <c r="C41" s="20" t="s">
        <v>48</v>
      </c>
      <c r="D41" s="20" t="s">
        <v>146</v>
      </c>
      <c r="E41" s="20" t="s">
        <v>78</v>
      </c>
      <c r="F41" s="38">
        <v>290</v>
      </c>
      <c r="G41" s="21">
        <v>3.6549999999999998</v>
      </c>
    </row>
    <row r="42" spans="1:7" ht="15.75" x14ac:dyDescent="0.25">
      <c r="A42" s="36" t="s">
        <v>158</v>
      </c>
      <c r="B42" s="20" t="s">
        <v>159</v>
      </c>
      <c r="C42" s="20" t="s">
        <v>51</v>
      </c>
      <c r="D42" s="20" t="s">
        <v>160</v>
      </c>
      <c r="E42" s="20" t="s">
        <v>161</v>
      </c>
      <c r="F42" s="38">
        <v>4282</v>
      </c>
      <c r="G42" s="21">
        <v>1.125</v>
      </c>
    </row>
    <row r="43" spans="1:7" ht="15.75" x14ac:dyDescent="0.25">
      <c r="A43" s="36" t="s">
        <v>150</v>
      </c>
      <c r="B43" s="20" t="s">
        <v>151</v>
      </c>
      <c r="C43" s="20" t="s">
        <v>48</v>
      </c>
      <c r="D43" s="20" t="s">
        <v>152</v>
      </c>
      <c r="E43" s="20" t="s">
        <v>153</v>
      </c>
      <c r="F43" s="38">
        <v>1018</v>
      </c>
      <c r="G43" s="21">
        <v>1.125</v>
      </c>
    </row>
    <row r="44" spans="1:7" ht="15.75" x14ac:dyDescent="0.25">
      <c r="A44" s="36" t="s">
        <v>147</v>
      </c>
      <c r="B44" s="20" t="s">
        <v>148</v>
      </c>
      <c r="C44" s="20" t="s">
        <v>69</v>
      </c>
      <c r="D44" s="20" t="s">
        <v>154</v>
      </c>
      <c r="E44" s="20" t="s">
        <v>149</v>
      </c>
      <c r="F44" s="38">
        <v>1152</v>
      </c>
      <c r="G44" s="43">
        <v>4.0999999999999996</v>
      </c>
    </row>
    <row r="45" spans="1:7" ht="15.75" x14ac:dyDescent="0.25">
      <c r="A45" s="36"/>
      <c r="B45" s="20"/>
      <c r="C45" s="20"/>
      <c r="D45" s="20"/>
      <c r="E45" s="20"/>
      <c r="F45" s="40">
        <f>SUM(F34:F44)</f>
        <v>30098</v>
      </c>
      <c r="G45" s="21"/>
    </row>
    <row r="46" spans="1:7" ht="15.75" x14ac:dyDescent="0.25">
      <c r="A46" s="41" t="s">
        <v>79</v>
      </c>
      <c r="B46" s="20"/>
      <c r="C46" s="20"/>
      <c r="D46" s="20"/>
      <c r="E46" s="20"/>
      <c r="F46" s="20"/>
      <c r="G46" s="21"/>
    </row>
    <row r="47" spans="1:7" ht="15.75" x14ac:dyDescent="0.25">
      <c r="A47" s="35" t="s">
        <v>21</v>
      </c>
      <c r="B47" s="20" t="s">
        <v>22</v>
      </c>
      <c r="C47" s="20" t="s">
        <v>23</v>
      </c>
      <c r="D47" s="20" t="s">
        <v>24</v>
      </c>
      <c r="E47" s="20" t="s">
        <v>25</v>
      </c>
      <c r="F47" s="20" t="s">
        <v>26</v>
      </c>
      <c r="G47" s="21" t="s">
        <v>27</v>
      </c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/>
      <c r="B49" s="20"/>
      <c r="C49" s="20"/>
      <c r="D49" s="20"/>
      <c r="E49" s="20"/>
      <c r="F49" s="20"/>
      <c r="G49" s="42"/>
    </row>
    <row r="50" spans="1:7" ht="15.75" x14ac:dyDescent="0.25">
      <c r="A50" s="36"/>
      <c r="B50" s="20"/>
      <c r="C50" s="20"/>
      <c r="D50" s="20"/>
      <c r="E50" s="20"/>
      <c r="F50" s="20"/>
      <c r="G50" s="42"/>
    </row>
    <row r="51" spans="1:7" ht="15.75" x14ac:dyDescent="0.25">
      <c r="A51" s="36"/>
      <c r="B51" s="20"/>
      <c r="C51" s="20"/>
      <c r="D51" s="20"/>
      <c r="E51" s="20"/>
      <c r="F51" s="20"/>
      <c r="G51" s="42"/>
    </row>
    <row r="52" spans="1:7" ht="15.75" x14ac:dyDescent="0.25">
      <c r="A52" s="36" t="s">
        <v>89</v>
      </c>
      <c r="B52" s="20" t="s">
        <v>90</v>
      </c>
      <c r="C52" s="20" t="s">
        <v>30</v>
      </c>
      <c r="D52" s="20" t="s">
        <v>91</v>
      </c>
      <c r="E52" s="20" t="s">
        <v>92</v>
      </c>
      <c r="F52" s="20">
        <v>400</v>
      </c>
      <c r="G52" s="42" t="s">
        <v>58</v>
      </c>
    </row>
    <row r="53" spans="1:7" ht="15.75" x14ac:dyDescent="0.25">
      <c r="A53" s="36" t="s">
        <v>93</v>
      </c>
      <c r="B53" s="20" t="s">
        <v>94</v>
      </c>
      <c r="C53" s="20" t="s">
        <v>30</v>
      </c>
      <c r="D53" s="20" t="s">
        <v>95</v>
      </c>
      <c r="E53" s="20" t="s">
        <v>96</v>
      </c>
      <c r="F53" s="20">
        <v>740</v>
      </c>
      <c r="G53" s="42" t="s">
        <v>58</v>
      </c>
    </row>
    <row r="54" spans="1:7" ht="15.75" x14ac:dyDescent="0.25">
      <c r="A54" s="36" t="s">
        <v>97</v>
      </c>
      <c r="B54" s="20" t="s">
        <v>98</v>
      </c>
      <c r="C54" s="20" t="s">
        <v>30</v>
      </c>
      <c r="D54" s="20" t="s">
        <v>91</v>
      </c>
      <c r="E54" s="20" t="s">
        <v>99</v>
      </c>
      <c r="F54" s="20">
        <v>826</v>
      </c>
      <c r="G54" s="42" t="s">
        <v>58</v>
      </c>
    </row>
    <row r="55" spans="1:7" ht="15.75" x14ac:dyDescent="0.25">
      <c r="A55" s="36" t="s">
        <v>100</v>
      </c>
      <c r="B55" s="20" t="s">
        <v>101</v>
      </c>
      <c r="C55" s="20" t="s">
        <v>30</v>
      </c>
      <c r="D55" s="20" t="s">
        <v>102</v>
      </c>
      <c r="E55" s="20" t="s">
        <v>103</v>
      </c>
      <c r="F55" s="20">
        <v>700</v>
      </c>
      <c r="G55" s="42" t="s">
        <v>58</v>
      </c>
    </row>
    <row r="56" spans="1:7" ht="15.75" x14ac:dyDescent="0.25">
      <c r="A56" s="36" t="s">
        <v>104</v>
      </c>
      <c r="B56" s="20" t="s">
        <v>105</v>
      </c>
      <c r="C56" s="20" t="s">
        <v>30</v>
      </c>
      <c r="D56" s="20" t="s">
        <v>80</v>
      </c>
      <c r="E56" s="20" t="s">
        <v>106</v>
      </c>
      <c r="F56" s="20">
        <v>200</v>
      </c>
      <c r="G56" s="42" t="s">
        <v>58</v>
      </c>
    </row>
    <row r="57" spans="1:7" ht="15.75" x14ac:dyDescent="0.25">
      <c r="A57" s="36" t="s">
        <v>107</v>
      </c>
      <c r="B57" s="20" t="s">
        <v>108</v>
      </c>
      <c r="C57" s="20" t="s">
        <v>30</v>
      </c>
      <c r="D57" s="20" t="s">
        <v>109</v>
      </c>
      <c r="E57" s="20" t="s">
        <v>110</v>
      </c>
      <c r="F57" s="20">
        <v>600</v>
      </c>
      <c r="G57" s="42" t="s">
        <v>58</v>
      </c>
    </row>
    <row r="58" spans="1:7" ht="15.75" x14ac:dyDescent="0.25">
      <c r="A58" s="36" t="s">
        <v>111</v>
      </c>
      <c r="B58" s="20" t="s">
        <v>112</v>
      </c>
      <c r="C58" s="20" t="s">
        <v>30</v>
      </c>
      <c r="D58" s="20" t="s">
        <v>113</v>
      </c>
      <c r="E58" s="20" t="s">
        <v>114</v>
      </c>
      <c r="F58" s="20">
        <v>550</v>
      </c>
      <c r="G58" s="42" t="s">
        <v>58</v>
      </c>
    </row>
    <row r="59" spans="1:7" ht="15.75" x14ac:dyDescent="0.25">
      <c r="A59" s="36" t="s">
        <v>115</v>
      </c>
      <c r="B59" s="20" t="s">
        <v>116</v>
      </c>
      <c r="C59" s="20" t="s">
        <v>30</v>
      </c>
      <c r="D59" s="20" t="s">
        <v>117</v>
      </c>
      <c r="E59" s="20" t="s">
        <v>118</v>
      </c>
      <c r="F59" s="20">
        <v>100</v>
      </c>
      <c r="G59" s="42" t="s">
        <v>58</v>
      </c>
    </row>
    <row r="60" spans="1:7" ht="15.75" x14ac:dyDescent="0.25">
      <c r="A60" s="36" t="s">
        <v>119</v>
      </c>
      <c r="B60" s="20" t="s">
        <v>120</v>
      </c>
      <c r="C60" s="20" t="s">
        <v>30</v>
      </c>
      <c r="D60" s="20" t="s">
        <v>121</v>
      </c>
      <c r="E60" s="20" t="s">
        <v>122</v>
      </c>
      <c r="F60" s="20">
        <v>225</v>
      </c>
      <c r="G60" s="42" t="s">
        <v>58</v>
      </c>
    </row>
    <row r="61" spans="1:7" ht="15.75" x14ac:dyDescent="0.25">
      <c r="A61" s="36" t="s">
        <v>145</v>
      </c>
      <c r="B61" s="20" t="s">
        <v>144</v>
      </c>
      <c r="C61" s="20" t="s">
        <v>30</v>
      </c>
      <c r="D61" s="20" t="s">
        <v>143</v>
      </c>
      <c r="E61" s="20" t="s">
        <v>142</v>
      </c>
      <c r="F61" s="20">
        <v>250</v>
      </c>
      <c r="G61" s="42" t="s">
        <v>58</v>
      </c>
    </row>
    <row r="62" spans="1:7" ht="15.75" x14ac:dyDescent="0.25">
      <c r="A62" s="36" t="s">
        <v>127</v>
      </c>
      <c r="B62" s="20" t="s">
        <v>128</v>
      </c>
      <c r="C62" s="20" t="s">
        <v>30</v>
      </c>
      <c r="D62" s="20" t="s">
        <v>129</v>
      </c>
      <c r="E62" s="20" t="s">
        <v>130</v>
      </c>
      <c r="F62" s="20">
        <v>200</v>
      </c>
      <c r="G62" s="42" t="s">
        <v>58</v>
      </c>
    </row>
    <row r="63" spans="1:7" ht="15.75" x14ac:dyDescent="0.25">
      <c r="A63" s="36" t="s">
        <v>123</v>
      </c>
      <c r="B63" s="20" t="s">
        <v>124</v>
      </c>
      <c r="C63" s="20" t="s">
        <v>30</v>
      </c>
      <c r="D63" s="20" t="s">
        <v>125</v>
      </c>
      <c r="E63" s="20" t="s">
        <v>126</v>
      </c>
      <c r="F63" s="20">
        <v>100</v>
      </c>
      <c r="G63" s="21">
        <v>3.25</v>
      </c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20"/>
      <c r="G65" s="42"/>
    </row>
    <row r="66" spans="1:7" ht="15.75" x14ac:dyDescent="0.25">
      <c r="A66" s="36"/>
      <c r="B66" s="20"/>
      <c r="C66" s="20"/>
      <c r="D66" s="20"/>
      <c r="E66" s="20"/>
      <c r="F66" s="18">
        <f>SUM(F48:F65)</f>
        <v>4891</v>
      </c>
      <c r="G66" s="21"/>
    </row>
    <row r="67" spans="1:7" ht="15.75" x14ac:dyDescent="0.25">
      <c r="A67" s="36" t="s">
        <v>181</v>
      </c>
      <c r="B67" s="20"/>
      <c r="C67" s="20"/>
      <c r="D67" s="20"/>
      <c r="E67" s="20"/>
      <c r="F67" s="20">
        <v>1</v>
      </c>
      <c r="G67" s="21"/>
    </row>
    <row r="68" spans="1:7" ht="16.5" thickBot="1" x14ac:dyDescent="0.3">
      <c r="A68" s="35" t="s">
        <v>131</v>
      </c>
      <c r="B68" s="20"/>
      <c r="C68" s="20"/>
      <c r="D68" s="20"/>
      <c r="E68" s="20"/>
      <c r="F68" s="40">
        <f>F31++F45+F66+F67</f>
        <v>98610</v>
      </c>
      <c r="G68" s="21"/>
    </row>
    <row r="69" spans="1:7" ht="16.5" thickBot="1" x14ac:dyDescent="0.3">
      <c r="A69" s="44" t="s">
        <v>182</v>
      </c>
      <c r="B69" s="45"/>
      <c r="C69" s="45"/>
      <c r="D69" s="45"/>
      <c r="E69" s="45"/>
      <c r="F69" s="45"/>
      <c r="G69" s="46"/>
    </row>
    <row r="70" spans="1:7" ht="16.5" thickBot="1" x14ac:dyDescent="0.3">
      <c r="A70" s="1"/>
      <c r="B70" s="1"/>
      <c r="C70" s="1"/>
      <c r="D70" s="1"/>
      <c r="E70" s="1"/>
      <c r="F70" s="1"/>
      <c r="G70" s="1"/>
    </row>
    <row r="71" spans="1:7" ht="32.25" thickBot="1" x14ac:dyDescent="0.3">
      <c r="A71" s="47" t="s">
        <v>133</v>
      </c>
      <c r="B71" s="22"/>
      <c r="C71" s="1"/>
      <c r="D71" s="1"/>
      <c r="E71" s="1"/>
      <c r="F71" s="1"/>
      <c r="G71" s="55"/>
    </row>
    <row r="72" spans="1:7" ht="15.75" x14ac:dyDescent="0.25">
      <c r="A72" s="48">
        <v>2013</v>
      </c>
      <c r="B72" s="49">
        <f>SUM(F51:F51)+F23+F67</f>
        <v>1</v>
      </c>
      <c r="C72" s="1"/>
      <c r="D72" s="1"/>
      <c r="E72" s="1"/>
      <c r="F72" s="1"/>
      <c r="G72" s="1"/>
    </row>
    <row r="73" spans="1:7" ht="15.75" x14ac:dyDescent="0.25">
      <c r="A73" s="48">
        <v>2014</v>
      </c>
      <c r="B73" s="49">
        <f>F52+F36+F35+F24+F53</f>
        <v>19147</v>
      </c>
      <c r="C73" s="1"/>
      <c r="D73" s="1"/>
      <c r="E73" s="1"/>
      <c r="F73" s="1"/>
      <c r="G73" s="1"/>
    </row>
    <row r="74" spans="1:7" ht="15.75" x14ac:dyDescent="0.25">
      <c r="A74" s="48">
        <v>2015</v>
      </c>
      <c r="B74" s="49">
        <f>SUM(F54:F59)+F38+F25+F37</f>
        <v>17638</v>
      </c>
      <c r="C74" s="1"/>
      <c r="D74" s="1"/>
      <c r="E74" s="1"/>
      <c r="F74" s="1"/>
      <c r="G74" s="1"/>
    </row>
    <row r="75" spans="1:7" ht="15.75" x14ac:dyDescent="0.25">
      <c r="A75" s="48">
        <v>2016</v>
      </c>
      <c r="B75" s="49">
        <f>F60+F26+F61</f>
        <v>19675</v>
      </c>
      <c r="C75" s="1"/>
      <c r="D75" s="1"/>
      <c r="E75" s="1"/>
      <c r="F75" s="1"/>
      <c r="G75" s="1"/>
    </row>
    <row r="76" spans="1:7" ht="15.75" x14ac:dyDescent="0.25">
      <c r="A76" s="48">
        <v>2017</v>
      </c>
      <c r="B76" s="49">
        <f>F62+F39+F27</f>
        <v>14587</v>
      </c>
      <c r="C76" s="1"/>
      <c r="D76" s="1"/>
      <c r="E76" s="1"/>
      <c r="F76" s="1"/>
      <c r="G76" s="1"/>
    </row>
    <row r="77" spans="1:7" ht="15.75" x14ac:dyDescent="0.25">
      <c r="A77" s="50" t="s">
        <v>155</v>
      </c>
      <c r="B77" s="49">
        <f>F63+F41+F40+F28+F42+F29+F30</f>
        <v>25392</v>
      </c>
      <c r="C77" s="1"/>
      <c r="D77" s="1"/>
      <c r="E77" s="1"/>
      <c r="F77" s="1"/>
      <c r="G77" s="1"/>
    </row>
    <row r="78" spans="1:7" ht="15.75" x14ac:dyDescent="0.25">
      <c r="A78" s="50" t="s">
        <v>156</v>
      </c>
      <c r="B78" s="49">
        <f>F43+F44</f>
        <v>2170</v>
      </c>
      <c r="C78" s="1"/>
      <c r="D78" s="1"/>
      <c r="E78" s="1"/>
      <c r="F78" s="1"/>
      <c r="G78" s="1"/>
    </row>
    <row r="79" spans="1:7" ht="15.75" x14ac:dyDescent="0.25">
      <c r="A79" s="50" t="s">
        <v>157</v>
      </c>
      <c r="B79" s="49"/>
      <c r="C79" s="1"/>
      <c r="D79" s="1"/>
      <c r="E79" s="1"/>
      <c r="F79" s="1"/>
      <c r="G79" s="1"/>
    </row>
    <row r="80" spans="1:7" ht="16.5" thickBot="1" x14ac:dyDescent="0.3">
      <c r="A80" s="51" t="s">
        <v>0</v>
      </c>
      <c r="B80" s="52">
        <f>SUM(B72:B78)</f>
        <v>98610</v>
      </c>
      <c r="C80" s="53"/>
      <c r="D80" s="54"/>
      <c r="E80" s="54"/>
      <c r="F80" s="54"/>
      <c r="G80" s="54"/>
    </row>
    <row r="81" spans="1:7" ht="16.5" thickBot="1" x14ac:dyDescent="0.3">
      <c r="A81" s="1"/>
      <c r="B81" s="1"/>
      <c r="C81" s="1"/>
      <c r="D81" s="1"/>
      <c r="E81" s="1"/>
      <c r="F81" s="1"/>
      <c r="G81" s="1"/>
    </row>
    <row r="82" spans="1:7" ht="15.75" x14ac:dyDescent="0.25">
      <c r="A82" s="4" t="s">
        <v>134</v>
      </c>
      <c r="B82" s="17"/>
      <c r="C82" s="1"/>
      <c r="D82" s="1"/>
      <c r="E82" s="1"/>
      <c r="F82" s="1"/>
      <c r="G82" s="1"/>
    </row>
    <row r="83" spans="1:7" ht="16.5" thickBot="1" x14ac:dyDescent="0.3">
      <c r="A83" s="7"/>
      <c r="B83" s="33"/>
      <c r="C83" s="1"/>
      <c r="D83" s="1"/>
      <c r="E83" s="1"/>
      <c r="F83" s="1"/>
      <c r="G83" s="1"/>
    </row>
    <row r="84" spans="1:7" ht="15.75" x14ac:dyDescent="0.25">
      <c r="A84" s="50" t="s">
        <v>135</v>
      </c>
      <c r="B84" s="49">
        <f>F36+F39+SUM(F48:F60)+F62+F61</f>
        <v>7243</v>
      </c>
      <c r="C84" s="1"/>
      <c r="D84" s="1"/>
      <c r="E84" s="1"/>
      <c r="F84" s="1"/>
      <c r="G84" s="1"/>
    </row>
    <row r="85" spans="1:7" ht="15.75" x14ac:dyDescent="0.25">
      <c r="A85" s="50" t="s">
        <v>136</v>
      </c>
      <c r="B85" s="49">
        <f>F63+F41+F40+F38+F37+F35+F34+F31+F67+F44+F43+F42</f>
        <v>91367</v>
      </c>
      <c r="C85" s="1"/>
      <c r="D85" s="1"/>
      <c r="E85" s="1"/>
      <c r="F85" s="1"/>
      <c r="G85" s="1"/>
    </row>
    <row r="86" spans="1:7" ht="16.5" thickBot="1" x14ac:dyDescent="0.3">
      <c r="A86" s="51" t="s">
        <v>137</v>
      </c>
      <c r="B86" s="52">
        <f>SUM(B84:B85)</f>
        <v>98610</v>
      </c>
      <c r="C86" s="1"/>
      <c r="D86" s="1"/>
      <c r="E86" s="1"/>
      <c r="F86" s="1"/>
      <c r="G8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J37" sqref="J37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41578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/>
      <c r="B23" s="20"/>
      <c r="C23" s="20"/>
      <c r="D23" s="37"/>
      <c r="E23" s="20"/>
      <c r="F23" s="38"/>
      <c r="G23" s="39"/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8386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13210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10025</v>
      </c>
      <c r="G28" s="39">
        <v>2.5</v>
      </c>
    </row>
    <row r="29" spans="1:7" ht="15.75" x14ac:dyDescent="0.25">
      <c r="A29" s="36" t="s">
        <v>184</v>
      </c>
      <c r="B29" s="20" t="s">
        <v>185</v>
      </c>
      <c r="C29" s="20" t="s">
        <v>30</v>
      </c>
      <c r="D29" s="20" t="s">
        <v>186</v>
      </c>
      <c r="E29" s="20" t="s">
        <v>187</v>
      </c>
      <c r="F29" s="38">
        <v>6000</v>
      </c>
      <c r="G29" s="39">
        <v>2.5</v>
      </c>
    </row>
    <row r="30" spans="1:7" ht="15.75" x14ac:dyDescent="0.25">
      <c r="A30" s="36"/>
      <c r="B30" s="20"/>
      <c r="C30" s="20"/>
      <c r="D30" s="20"/>
      <c r="E30" s="20"/>
      <c r="F30" s="40">
        <f>SUM(F23:F29)</f>
        <v>60906</v>
      </c>
      <c r="G30" s="21"/>
    </row>
    <row r="31" spans="1:7" ht="15.75" x14ac:dyDescent="0.25">
      <c r="A31" s="41" t="s">
        <v>47</v>
      </c>
      <c r="B31" s="20"/>
      <c r="C31" s="20"/>
      <c r="D31" s="20"/>
      <c r="E31" s="20"/>
      <c r="F31" s="20"/>
      <c r="G31" s="21"/>
    </row>
    <row r="32" spans="1:7" ht="15.75" x14ac:dyDescent="0.25">
      <c r="A32" s="35" t="s">
        <v>21</v>
      </c>
      <c r="B32" s="20" t="s">
        <v>22</v>
      </c>
      <c r="C32" s="20" t="s">
        <v>23</v>
      </c>
      <c r="D32" s="20" t="s">
        <v>24</v>
      </c>
      <c r="E32" s="20" t="s">
        <v>25</v>
      </c>
      <c r="F32" s="20" t="s">
        <v>26</v>
      </c>
      <c r="G32" s="21" t="s">
        <v>27</v>
      </c>
    </row>
    <row r="33" spans="1:7" ht="15.75" x14ac:dyDescent="0.25">
      <c r="A33" s="36"/>
      <c r="B33" s="20"/>
      <c r="C33" s="20"/>
      <c r="D33" s="20"/>
      <c r="E33" s="20"/>
      <c r="F33" s="38"/>
      <c r="G33" s="21"/>
    </row>
    <row r="34" spans="1:7" ht="15.75" x14ac:dyDescent="0.25">
      <c r="A34" s="36" t="s">
        <v>49</v>
      </c>
      <c r="B34" s="20" t="s">
        <v>50</v>
      </c>
      <c r="C34" s="20" t="s">
        <v>51</v>
      </c>
      <c r="D34" s="20" t="s">
        <v>52</v>
      </c>
      <c r="E34" s="20" t="s">
        <v>53</v>
      </c>
      <c r="F34" s="38">
        <v>9032</v>
      </c>
      <c r="G34" s="21">
        <v>2.625</v>
      </c>
    </row>
    <row r="35" spans="1:7" ht="15.75" x14ac:dyDescent="0.25">
      <c r="A35" s="36" t="s">
        <v>54</v>
      </c>
      <c r="B35" s="20" t="s">
        <v>55</v>
      </c>
      <c r="C35" s="20" t="s">
        <v>48</v>
      </c>
      <c r="D35" s="20" t="s">
        <v>56</v>
      </c>
      <c r="E35" s="20" t="s">
        <v>57</v>
      </c>
      <c r="F35" s="38">
        <v>1275</v>
      </c>
      <c r="G35" s="42" t="s">
        <v>58</v>
      </c>
    </row>
    <row r="36" spans="1:7" ht="15.75" x14ac:dyDescent="0.25">
      <c r="A36" s="36" t="s">
        <v>59</v>
      </c>
      <c r="B36" s="20" t="s">
        <v>60</v>
      </c>
      <c r="C36" s="20" t="s">
        <v>51</v>
      </c>
      <c r="D36" s="20" t="s">
        <v>61</v>
      </c>
      <c r="E36" s="20" t="s">
        <v>62</v>
      </c>
      <c r="F36" s="38">
        <f>6753+2977</f>
        <v>9730</v>
      </c>
      <c r="G36" s="21">
        <v>2.875</v>
      </c>
    </row>
    <row r="37" spans="1:7" ht="15.75" x14ac:dyDescent="0.25">
      <c r="A37" s="36" t="s">
        <v>63</v>
      </c>
      <c r="B37" s="20" t="s">
        <v>64</v>
      </c>
      <c r="C37" s="20" t="s">
        <v>48</v>
      </c>
      <c r="D37" s="20" t="s">
        <v>65</v>
      </c>
      <c r="E37" s="20" t="s">
        <v>66</v>
      </c>
      <c r="F37" s="38">
        <v>847</v>
      </c>
      <c r="G37" s="43">
        <v>1.75</v>
      </c>
    </row>
    <row r="38" spans="1:7" ht="15.75" x14ac:dyDescent="0.25">
      <c r="A38" s="36" t="s">
        <v>67</v>
      </c>
      <c r="B38" s="20" t="s">
        <v>68</v>
      </c>
      <c r="C38" s="20" t="s">
        <v>69</v>
      </c>
      <c r="D38" s="20" t="s">
        <v>70</v>
      </c>
      <c r="E38" s="20" t="s">
        <v>71</v>
      </c>
      <c r="F38" s="38">
        <v>1177</v>
      </c>
      <c r="G38" s="42" t="s">
        <v>58</v>
      </c>
    </row>
    <row r="39" spans="1:7" ht="15.75" x14ac:dyDescent="0.25">
      <c r="A39" s="36" t="s">
        <v>72</v>
      </c>
      <c r="B39" s="20" t="s">
        <v>73</v>
      </c>
      <c r="C39" s="20" t="s">
        <v>48</v>
      </c>
      <c r="D39" s="20" t="s">
        <v>74</v>
      </c>
      <c r="E39" s="20" t="s">
        <v>75</v>
      </c>
      <c r="F39" s="38">
        <v>1295</v>
      </c>
      <c r="G39" s="21">
        <v>1</v>
      </c>
    </row>
    <row r="40" spans="1:7" ht="15.75" x14ac:dyDescent="0.25">
      <c r="A40" s="36" t="s">
        <v>76</v>
      </c>
      <c r="B40" s="20" t="s">
        <v>77</v>
      </c>
      <c r="C40" s="20" t="s">
        <v>48</v>
      </c>
      <c r="D40" s="20" t="s">
        <v>146</v>
      </c>
      <c r="E40" s="20" t="s">
        <v>78</v>
      </c>
      <c r="F40" s="38">
        <v>290</v>
      </c>
      <c r="G40" s="21">
        <v>3.6549999999999998</v>
      </c>
    </row>
    <row r="41" spans="1:7" ht="15.75" x14ac:dyDescent="0.25">
      <c r="A41" s="36" t="s">
        <v>158</v>
      </c>
      <c r="B41" s="20" t="s">
        <v>159</v>
      </c>
      <c r="C41" s="20" t="s">
        <v>51</v>
      </c>
      <c r="D41" s="20" t="s">
        <v>160</v>
      </c>
      <c r="E41" s="20" t="s">
        <v>161</v>
      </c>
      <c r="F41" s="38">
        <v>4282</v>
      </c>
      <c r="G41" s="21">
        <v>1.125</v>
      </c>
    </row>
    <row r="42" spans="1:7" ht="15.75" x14ac:dyDescent="0.25">
      <c r="A42" s="36" t="s">
        <v>150</v>
      </c>
      <c r="B42" s="20" t="s">
        <v>151</v>
      </c>
      <c r="C42" s="20" t="s">
        <v>48</v>
      </c>
      <c r="D42" s="20" t="s">
        <v>152</v>
      </c>
      <c r="E42" s="20" t="s">
        <v>153</v>
      </c>
      <c r="F42" s="38">
        <v>1018</v>
      </c>
      <c r="G42" s="21">
        <v>1.125</v>
      </c>
    </row>
    <row r="43" spans="1:7" ht="15.75" x14ac:dyDescent="0.25">
      <c r="A43" s="36" t="s">
        <v>147</v>
      </c>
      <c r="B43" s="20" t="s">
        <v>148</v>
      </c>
      <c r="C43" s="20" t="s">
        <v>69</v>
      </c>
      <c r="D43" s="20" t="s">
        <v>154</v>
      </c>
      <c r="E43" s="20" t="s">
        <v>149</v>
      </c>
      <c r="F43" s="38">
        <v>1152</v>
      </c>
      <c r="G43" s="43">
        <v>4.0999999999999996</v>
      </c>
    </row>
    <row r="44" spans="1:7" ht="15.75" x14ac:dyDescent="0.25">
      <c r="A44" s="36"/>
      <c r="B44" s="20"/>
      <c r="C44" s="20"/>
      <c r="D44" s="20"/>
      <c r="E44" s="20"/>
      <c r="F44" s="40">
        <f>SUM(F33:F43)</f>
        <v>30098</v>
      </c>
      <c r="G44" s="21"/>
    </row>
    <row r="45" spans="1:7" ht="15.75" x14ac:dyDescent="0.25">
      <c r="A45" s="41" t="s">
        <v>79</v>
      </c>
      <c r="B45" s="20"/>
      <c r="C45" s="20"/>
      <c r="D45" s="20"/>
      <c r="E45" s="20"/>
      <c r="F45" s="20"/>
      <c r="G45" s="21"/>
    </row>
    <row r="46" spans="1:7" ht="15.75" x14ac:dyDescent="0.25">
      <c r="A46" s="35" t="s">
        <v>21</v>
      </c>
      <c r="B46" s="20" t="s">
        <v>22</v>
      </c>
      <c r="C46" s="20" t="s">
        <v>23</v>
      </c>
      <c r="D46" s="20" t="s">
        <v>24</v>
      </c>
      <c r="E46" s="20" t="s">
        <v>25</v>
      </c>
      <c r="F46" s="20" t="s">
        <v>26</v>
      </c>
      <c r="G46" s="21" t="s">
        <v>27</v>
      </c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/>
      <c r="B49" s="20"/>
      <c r="C49" s="20"/>
      <c r="D49" s="20"/>
      <c r="E49" s="20"/>
      <c r="F49" s="20"/>
      <c r="G49" s="42"/>
    </row>
    <row r="50" spans="1:7" ht="15.75" x14ac:dyDescent="0.25">
      <c r="A50" s="36"/>
      <c r="B50" s="20"/>
      <c r="C50" s="20"/>
      <c r="D50" s="20"/>
      <c r="E50" s="20"/>
      <c r="F50" s="20"/>
      <c r="G50" s="42"/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826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127</v>
      </c>
      <c r="B61" s="20" t="s">
        <v>128</v>
      </c>
      <c r="C61" s="20" t="s">
        <v>30</v>
      </c>
      <c r="D61" s="20" t="s">
        <v>129</v>
      </c>
      <c r="E61" s="20" t="s">
        <v>130</v>
      </c>
      <c r="F61" s="20">
        <v>200</v>
      </c>
      <c r="G61" s="42" t="s">
        <v>58</v>
      </c>
    </row>
    <row r="62" spans="1:7" ht="15.75" x14ac:dyDescent="0.25">
      <c r="A62" s="36" t="s">
        <v>123</v>
      </c>
      <c r="B62" s="20" t="s">
        <v>124</v>
      </c>
      <c r="C62" s="20" t="s">
        <v>30</v>
      </c>
      <c r="D62" s="20" t="s">
        <v>125</v>
      </c>
      <c r="E62" s="20" t="s">
        <v>126</v>
      </c>
      <c r="F62" s="20">
        <v>100</v>
      </c>
      <c r="G62" s="21">
        <v>3.25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18">
        <f>SUM(F47:F64)</f>
        <v>4891</v>
      </c>
      <c r="G65" s="21"/>
    </row>
    <row r="66" spans="1:7" ht="15.75" x14ac:dyDescent="0.25">
      <c r="A66" s="36" t="s">
        <v>181</v>
      </c>
      <c r="B66" s="20"/>
      <c r="C66" s="20"/>
      <c r="D66" s="20"/>
      <c r="E66" s="20"/>
      <c r="F66" s="20">
        <v>272</v>
      </c>
      <c r="G66" s="21"/>
    </row>
    <row r="67" spans="1:7" ht="16.5" thickBot="1" x14ac:dyDescent="0.3">
      <c r="A67" s="35" t="s">
        <v>131</v>
      </c>
      <c r="B67" s="20"/>
      <c r="C67" s="20"/>
      <c r="D67" s="20"/>
      <c r="E67" s="20"/>
      <c r="F67" s="40">
        <f>F30++F44+F65+F66</f>
        <v>96167</v>
      </c>
      <c r="G67" s="21"/>
    </row>
    <row r="68" spans="1:7" ht="16.5" thickBot="1" x14ac:dyDescent="0.3">
      <c r="A68" s="44" t="s">
        <v>182</v>
      </c>
      <c r="B68" s="45"/>
      <c r="C68" s="45"/>
      <c r="D68" s="45"/>
      <c r="E68" s="45"/>
      <c r="F68" s="45"/>
      <c r="G68" s="46"/>
    </row>
    <row r="69" spans="1:7" ht="16.5" thickBot="1" x14ac:dyDescent="0.3">
      <c r="A69" s="1"/>
      <c r="B69" s="1"/>
      <c r="C69" s="1"/>
      <c r="D69" s="1"/>
      <c r="E69" s="1"/>
      <c r="F69" s="1"/>
      <c r="G69" s="1"/>
    </row>
    <row r="70" spans="1:7" ht="32.25" thickBot="1" x14ac:dyDescent="0.3">
      <c r="A70" s="47" t="s">
        <v>133</v>
      </c>
      <c r="B70" s="22"/>
      <c r="C70" s="1"/>
      <c r="D70" s="1"/>
      <c r="E70" s="1"/>
      <c r="F70" s="1"/>
      <c r="G70" s="55"/>
    </row>
    <row r="71" spans="1:7" ht="15.75" x14ac:dyDescent="0.25">
      <c r="A71" s="48">
        <v>2013</v>
      </c>
      <c r="B71" s="49">
        <f>SUM(F50:F50)+F23+F66</f>
        <v>272</v>
      </c>
      <c r="C71" s="1"/>
      <c r="D71" s="1"/>
      <c r="E71" s="1"/>
      <c r="F71" s="1"/>
      <c r="G71" s="1"/>
    </row>
    <row r="72" spans="1:7" ht="15.75" x14ac:dyDescent="0.25">
      <c r="A72" s="48">
        <v>2014</v>
      </c>
      <c r="B72" s="49">
        <f>F51+F35+F34+F24+F52</f>
        <v>19833</v>
      </c>
      <c r="C72" s="1"/>
      <c r="D72" s="1"/>
      <c r="E72" s="1"/>
      <c r="F72" s="1"/>
      <c r="G72" s="1"/>
    </row>
    <row r="73" spans="1:7" ht="15.75" x14ac:dyDescent="0.25">
      <c r="A73" s="48">
        <v>2015</v>
      </c>
      <c r="B73" s="49">
        <f>SUM(F53:F58)+F37+F25+F36</f>
        <v>17638</v>
      </c>
      <c r="C73" s="1"/>
      <c r="D73" s="1"/>
      <c r="E73" s="1"/>
      <c r="F73" s="1"/>
      <c r="G73" s="1"/>
    </row>
    <row r="74" spans="1:7" ht="15.75" x14ac:dyDescent="0.25">
      <c r="A74" s="48">
        <v>2016</v>
      </c>
      <c r="B74" s="49">
        <f>F59+F26+F60</f>
        <v>19675</v>
      </c>
      <c r="C74" s="1"/>
      <c r="D74" s="1"/>
      <c r="E74" s="1"/>
      <c r="F74" s="1"/>
      <c r="G74" s="1"/>
    </row>
    <row r="75" spans="1:7" ht="15.75" x14ac:dyDescent="0.25">
      <c r="A75" s="48">
        <v>2017</v>
      </c>
      <c r="B75" s="49">
        <f>F61+F38+F27</f>
        <v>14587</v>
      </c>
      <c r="C75" s="1"/>
      <c r="D75" s="1"/>
      <c r="E75" s="1"/>
      <c r="F75" s="1"/>
      <c r="G75" s="1"/>
    </row>
    <row r="76" spans="1:7" ht="15.75" x14ac:dyDescent="0.25">
      <c r="A76" s="50" t="s">
        <v>155</v>
      </c>
      <c r="B76" s="49">
        <f>F62+F40+F39+F28+F41+F29</f>
        <v>21992</v>
      </c>
      <c r="C76" s="1"/>
      <c r="D76" s="1"/>
      <c r="E76" s="1"/>
      <c r="F76" s="1"/>
      <c r="G76" s="1"/>
    </row>
    <row r="77" spans="1:7" ht="15.75" x14ac:dyDescent="0.25">
      <c r="A77" s="50" t="s">
        <v>156</v>
      </c>
      <c r="B77" s="49">
        <f>F42+F43</f>
        <v>2170</v>
      </c>
      <c r="C77" s="1"/>
      <c r="D77" s="1"/>
      <c r="E77" s="1"/>
      <c r="F77" s="1"/>
      <c r="G77" s="1"/>
    </row>
    <row r="78" spans="1:7" ht="15.75" x14ac:dyDescent="0.25">
      <c r="A78" s="50" t="s">
        <v>157</v>
      </c>
      <c r="B78" s="49"/>
      <c r="C78" s="1"/>
      <c r="D78" s="1"/>
      <c r="E78" s="1"/>
      <c r="F78" s="1"/>
      <c r="G78" s="1"/>
    </row>
    <row r="79" spans="1:7" ht="16.5" thickBot="1" x14ac:dyDescent="0.3">
      <c r="A79" s="51" t="s">
        <v>0</v>
      </c>
      <c r="B79" s="52">
        <f>SUM(B71:B77)</f>
        <v>96167</v>
      </c>
      <c r="C79" s="53"/>
      <c r="D79" s="54"/>
      <c r="E79" s="54"/>
      <c r="F79" s="54"/>
      <c r="G79" s="54"/>
    </row>
    <row r="80" spans="1:7" ht="16.5" thickBot="1" x14ac:dyDescent="0.3">
      <c r="A80" s="1"/>
      <c r="B80" s="1"/>
      <c r="C80" s="1"/>
      <c r="D80" s="1"/>
      <c r="E80" s="1"/>
      <c r="F80" s="1"/>
      <c r="G80" s="1"/>
    </row>
    <row r="81" spans="1:7" ht="15.75" x14ac:dyDescent="0.25">
      <c r="A81" s="4" t="s">
        <v>134</v>
      </c>
      <c r="B81" s="17"/>
      <c r="C81" s="1"/>
      <c r="D81" s="1"/>
      <c r="E81" s="1"/>
      <c r="F81" s="1"/>
      <c r="G81" s="1"/>
    </row>
    <row r="82" spans="1:7" ht="16.5" thickBot="1" x14ac:dyDescent="0.3">
      <c r="A82" s="7"/>
      <c r="B82" s="33"/>
      <c r="C82" s="1"/>
      <c r="D82" s="1"/>
      <c r="E82" s="1"/>
      <c r="F82" s="1"/>
      <c r="G82" s="1"/>
    </row>
    <row r="83" spans="1:7" ht="15.75" x14ac:dyDescent="0.25">
      <c r="A83" s="50" t="s">
        <v>135</v>
      </c>
      <c r="B83" s="49">
        <f>F35+F38+SUM(F47:F59)+F61+F60</f>
        <v>7243</v>
      </c>
      <c r="C83" s="1"/>
      <c r="D83" s="1"/>
      <c r="E83" s="1"/>
      <c r="F83" s="1"/>
      <c r="G83" s="1"/>
    </row>
    <row r="84" spans="1:7" ht="15.75" x14ac:dyDescent="0.25">
      <c r="A84" s="50" t="s">
        <v>136</v>
      </c>
      <c r="B84" s="49">
        <f>F62+F40+F39+F37+F36+F34+F33+F30+F66+F43+F42+F41</f>
        <v>88924</v>
      </c>
      <c r="C84" s="1"/>
      <c r="D84" s="1"/>
      <c r="E84" s="1"/>
      <c r="F84" s="1"/>
      <c r="G84" s="1"/>
    </row>
    <row r="85" spans="1:7" ht="16.5" thickBot="1" x14ac:dyDescent="0.3">
      <c r="A85" s="51" t="s">
        <v>137</v>
      </c>
      <c r="B85" s="52">
        <f>SUM(B83:B84)</f>
        <v>96167</v>
      </c>
      <c r="C85" s="1"/>
      <c r="D85" s="1"/>
      <c r="E85" s="1"/>
      <c r="F85" s="1"/>
      <c r="G85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49" workbookViewId="0">
      <selection activeCell="D86" sqref="D86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41547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/>
      <c r="B23" s="20"/>
      <c r="C23" s="20"/>
      <c r="D23" s="37"/>
      <c r="E23" s="20"/>
      <c r="F23" s="38"/>
      <c r="G23" s="39"/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9061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13210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9575</v>
      </c>
      <c r="G28" s="39">
        <v>2.5</v>
      </c>
    </row>
    <row r="29" spans="1:7" ht="15.75" x14ac:dyDescent="0.25">
      <c r="A29" s="36" t="s">
        <v>184</v>
      </c>
      <c r="B29" s="20" t="s">
        <v>185</v>
      </c>
      <c r="C29" s="20" t="s">
        <v>30</v>
      </c>
      <c r="D29" s="20" t="s">
        <v>186</v>
      </c>
      <c r="E29" s="20" t="s">
        <v>187</v>
      </c>
      <c r="F29" s="38">
        <v>4750</v>
      </c>
      <c r="G29" s="39">
        <v>2.5</v>
      </c>
    </row>
    <row r="30" spans="1:7" ht="15.75" x14ac:dyDescent="0.25">
      <c r="A30" s="36"/>
      <c r="B30" s="20"/>
      <c r="C30" s="20"/>
      <c r="D30" s="20"/>
      <c r="E30" s="20"/>
      <c r="F30" s="40">
        <v>59881</v>
      </c>
      <c r="G30" s="21"/>
    </row>
    <row r="31" spans="1:7" ht="15.75" x14ac:dyDescent="0.25">
      <c r="A31" s="41" t="s">
        <v>47</v>
      </c>
      <c r="B31" s="20"/>
      <c r="C31" s="20"/>
      <c r="D31" s="20"/>
      <c r="E31" s="20"/>
      <c r="F31" s="20"/>
      <c r="G31" s="21"/>
    </row>
    <row r="32" spans="1:7" ht="15.75" x14ac:dyDescent="0.25">
      <c r="A32" s="35" t="s">
        <v>21</v>
      </c>
      <c r="B32" s="20" t="s">
        <v>22</v>
      </c>
      <c r="C32" s="20" t="s">
        <v>23</v>
      </c>
      <c r="D32" s="20" t="s">
        <v>24</v>
      </c>
      <c r="E32" s="20" t="s">
        <v>25</v>
      </c>
      <c r="F32" s="20" t="s">
        <v>26</v>
      </c>
      <c r="G32" s="21" t="s">
        <v>27</v>
      </c>
    </row>
    <row r="33" spans="1:7" ht="15.75" x14ac:dyDescent="0.25">
      <c r="A33" s="36"/>
      <c r="B33" s="20"/>
      <c r="C33" s="20"/>
      <c r="D33" s="20"/>
      <c r="E33" s="20"/>
      <c r="F33" s="38"/>
      <c r="G33" s="21"/>
    </row>
    <row r="34" spans="1:7" ht="15.75" x14ac:dyDescent="0.25">
      <c r="A34" s="36" t="s">
        <v>49</v>
      </c>
      <c r="B34" s="20" t="s">
        <v>50</v>
      </c>
      <c r="C34" s="20" t="s">
        <v>51</v>
      </c>
      <c r="D34" s="20" t="s">
        <v>52</v>
      </c>
      <c r="E34" s="20" t="s">
        <v>53</v>
      </c>
      <c r="F34" s="38">
        <v>9032</v>
      </c>
      <c r="G34" s="21">
        <v>2.625</v>
      </c>
    </row>
    <row r="35" spans="1:7" ht="15.75" x14ac:dyDescent="0.25">
      <c r="A35" s="36" t="s">
        <v>54</v>
      </c>
      <c r="B35" s="20" t="s">
        <v>55</v>
      </c>
      <c r="C35" s="20" t="s">
        <v>48</v>
      </c>
      <c r="D35" s="20" t="s">
        <v>56</v>
      </c>
      <c r="E35" s="20" t="s">
        <v>57</v>
      </c>
      <c r="F35" s="38">
        <v>1275</v>
      </c>
      <c r="G35" s="42" t="s">
        <v>58</v>
      </c>
    </row>
    <row r="36" spans="1:7" ht="15.75" x14ac:dyDescent="0.25">
      <c r="A36" s="36" t="s">
        <v>59</v>
      </c>
      <c r="B36" s="20" t="s">
        <v>60</v>
      </c>
      <c r="C36" s="20" t="s">
        <v>51</v>
      </c>
      <c r="D36" s="20" t="s">
        <v>61</v>
      </c>
      <c r="E36" s="20" t="s">
        <v>62</v>
      </c>
      <c r="F36" s="38">
        <v>9730</v>
      </c>
      <c r="G36" s="21">
        <v>2.875</v>
      </c>
    </row>
    <row r="37" spans="1:7" ht="15.75" x14ac:dyDescent="0.25">
      <c r="A37" s="36" t="s">
        <v>63</v>
      </c>
      <c r="B37" s="20" t="s">
        <v>64</v>
      </c>
      <c r="C37" s="20" t="s">
        <v>48</v>
      </c>
      <c r="D37" s="20" t="s">
        <v>65</v>
      </c>
      <c r="E37" s="20" t="s">
        <v>66</v>
      </c>
      <c r="F37" s="38">
        <v>847</v>
      </c>
      <c r="G37" s="43">
        <v>1.75</v>
      </c>
    </row>
    <row r="38" spans="1:7" ht="15.75" x14ac:dyDescent="0.25">
      <c r="A38" s="36" t="s">
        <v>67</v>
      </c>
      <c r="B38" s="20" t="s">
        <v>68</v>
      </c>
      <c r="C38" s="20" t="s">
        <v>69</v>
      </c>
      <c r="D38" s="20" t="s">
        <v>70</v>
      </c>
      <c r="E38" s="20" t="s">
        <v>71</v>
      </c>
      <c r="F38" s="38">
        <v>1177</v>
      </c>
      <c r="G38" s="42" t="s">
        <v>58</v>
      </c>
    </row>
    <row r="39" spans="1:7" ht="15.75" x14ac:dyDescent="0.25">
      <c r="A39" s="36" t="s">
        <v>72</v>
      </c>
      <c r="B39" s="20" t="s">
        <v>73</v>
      </c>
      <c r="C39" s="20" t="s">
        <v>48</v>
      </c>
      <c r="D39" s="20" t="s">
        <v>74</v>
      </c>
      <c r="E39" s="20" t="s">
        <v>75</v>
      </c>
      <c r="F39" s="38">
        <v>1295</v>
      </c>
      <c r="G39" s="21">
        <v>1</v>
      </c>
    </row>
    <row r="40" spans="1:7" ht="15.75" x14ac:dyDescent="0.25">
      <c r="A40" s="36" t="s">
        <v>76</v>
      </c>
      <c r="B40" s="20" t="s">
        <v>77</v>
      </c>
      <c r="C40" s="20" t="s">
        <v>48</v>
      </c>
      <c r="D40" s="20" t="s">
        <v>146</v>
      </c>
      <c r="E40" s="20" t="s">
        <v>78</v>
      </c>
      <c r="F40" s="38">
        <v>290</v>
      </c>
      <c r="G40" s="21">
        <v>3.6549999999999998</v>
      </c>
    </row>
    <row r="41" spans="1:7" ht="15.75" x14ac:dyDescent="0.25">
      <c r="A41" s="36" t="s">
        <v>158</v>
      </c>
      <c r="B41" s="20" t="s">
        <v>159</v>
      </c>
      <c r="C41" s="20" t="s">
        <v>51</v>
      </c>
      <c r="D41" s="20" t="s">
        <v>160</v>
      </c>
      <c r="E41" s="20" t="s">
        <v>161</v>
      </c>
      <c r="F41" s="38">
        <v>4282</v>
      </c>
      <c r="G41" s="21">
        <v>1.125</v>
      </c>
    </row>
    <row r="42" spans="1:7" ht="15.75" x14ac:dyDescent="0.25">
      <c r="A42" s="36" t="s">
        <v>150</v>
      </c>
      <c r="B42" s="20" t="s">
        <v>151</v>
      </c>
      <c r="C42" s="20" t="s">
        <v>48</v>
      </c>
      <c r="D42" s="20" t="s">
        <v>152</v>
      </c>
      <c r="E42" s="20" t="s">
        <v>153</v>
      </c>
      <c r="F42" s="38">
        <v>1018</v>
      </c>
      <c r="G42" s="21">
        <v>1.125</v>
      </c>
    </row>
    <row r="43" spans="1:7" ht="15.75" x14ac:dyDescent="0.25">
      <c r="A43" s="36" t="s">
        <v>147</v>
      </c>
      <c r="B43" s="20" t="s">
        <v>148</v>
      </c>
      <c r="C43" s="20" t="s">
        <v>69</v>
      </c>
      <c r="D43" s="20" t="s">
        <v>154</v>
      </c>
      <c r="E43" s="20" t="s">
        <v>149</v>
      </c>
      <c r="F43" s="38">
        <v>1152</v>
      </c>
      <c r="G43" s="43">
        <v>4.0999999999999996</v>
      </c>
    </row>
    <row r="44" spans="1:7" ht="15.75" x14ac:dyDescent="0.25">
      <c r="A44" s="36"/>
      <c r="B44" s="20"/>
      <c r="C44" s="20"/>
      <c r="D44" s="20"/>
      <c r="E44" s="20"/>
      <c r="F44" s="40">
        <v>30098</v>
      </c>
      <c r="G44" s="21"/>
    </row>
    <row r="45" spans="1:7" ht="15.75" x14ac:dyDescent="0.25">
      <c r="A45" s="41" t="s">
        <v>79</v>
      </c>
      <c r="B45" s="20"/>
      <c r="C45" s="20"/>
      <c r="D45" s="20"/>
      <c r="E45" s="20"/>
      <c r="F45" s="20"/>
      <c r="G45" s="21"/>
    </row>
    <row r="46" spans="1:7" ht="15.75" x14ac:dyDescent="0.25">
      <c r="A46" s="35" t="s">
        <v>21</v>
      </c>
      <c r="B46" s="20" t="s">
        <v>22</v>
      </c>
      <c r="C46" s="20" t="s">
        <v>23</v>
      </c>
      <c r="D46" s="20" t="s">
        <v>24</v>
      </c>
      <c r="E46" s="20" t="s">
        <v>25</v>
      </c>
      <c r="F46" s="20" t="s">
        <v>26</v>
      </c>
      <c r="G46" s="21" t="s">
        <v>27</v>
      </c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/>
      <c r="B49" s="20"/>
      <c r="C49" s="20"/>
      <c r="D49" s="20"/>
      <c r="E49" s="20"/>
      <c r="F49" s="20"/>
      <c r="G49" s="42"/>
    </row>
    <row r="50" spans="1:7" ht="15.75" x14ac:dyDescent="0.25">
      <c r="A50" s="36" t="s">
        <v>85</v>
      </c>
      <c r="B50" s="20" t="s">
        <v>86</v>
      </c>
      <c r="C50" s="20" t="s">
        <v>30</v>
      </c>
      <c r="D50" s="20" t="s">
        <v>87</v>
      </c>
      <c r="E50" s="20" t="s">
        <v>88</v>
      </c>
      <c r="F50" s="20">
        <v>300</v>
      </c>
      <c r="G50" s="42" t="s">
        <v>58</v>
      </c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826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127</v>
      </c>
      <c r="B61" s="20" t="s">
        <v>128</v>
      </c>
      <c r="C61" s="20" t="s">
        <v>30</v>
      </c>
      <c r="D61" s="20" t="s">
        <v>129</v>
      </c>
      <c r="E61" s="20" t="s">
        <v>130</v>
      </c>
      <c r="F61" s="20">
        <v>200</v>
      </c>
      <c r="G61" s="42" t="s">
        <v>58</v>
      </c>
    </row>
    <row r="62" spans="1:7" ht="15.75" x14ac:dyDescent="0.25">
      <c r="A62" s="36" t="s">
        <v>123</v>
      </c>
      <c r="B62" s="20" t="s">
        <v>124</v>
      </c>
      <c r="C62" s="20" t="s">
        <v>30</v>
      </c>
      <c r="D62" s="20" t="s">
        <v>125</v>
      </c>
      <c r="E62" s="20" t="s">
        <v>126</v>
      </c>
      <c r="F62" s="20">
        <v>100</v>
      </c>
      <c r="G62" s="21">
        <v>3.25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18">
        <v>5191</v>
      </c>
      <c r="G65" s="21"/>
    </row>
    <row r="66" spans="1:7" ht="15.75" x14ac:dyDescent="0.25">
      <c r="A66" s="36" t="s">
        <v>181</v>
      </c>
      <c r="B66" s="20"/>
      <c r="C66" s="20"/>
      <c r="D66" s="20"/>
      <c r="E66" s="20"/>
      <c r="F66" s="20">
        <v>502</v>
      </c>
      <c r="G66" s="21"/>
    </row>
    <row r="67" spans="1:7" ht="16.5" thickBot="1" x14ac:dyDescent="0.3">
      <c r="A67" s="35" t="s">
        <v>131</v>
      </c>
      <c r="B67" s="20"/>
      <c r="C67" s="20"/>
      <c r="D67" s="20"/>
      <c r="E67" s="20"/>
      <c r="F67" s="40">
        <v>95672</v>
      </c>
      <c r="G67" s="21"/>
    </row>
    <row r="68" spans="1:7" ht="16.5" thickBot="1" x14ac:dyDescent="0.3">
      <c r="A68" s="44" t="s">
        <v>182</v>
      </c>
      <c r="B68" s="45"/>
      <c r="C68" s="45"/>
      <c r="D68" s="45"/>
      <c r="E68" s="45"/>
      <c r="F68" s="45"/>
      <c r="G68" s="46"/>
    </row>
    <row r="69" spans="1:7" ht="16.5" thickBot="1" x14ac:dyDescent="0.3">
      <c r="A69" s="1"/>
      <c r="B69" s="1"/>
      <c r="C69" s="1"/>
      <c r="D69" s="1"/>
      <c r="E69" s="1"/>
      <c r="F69" s="1"/>
      <c r="G69" s="1"/>
    </row>
    <row r="70" spans="1:7" ht="32.25" thickBot="1" x14ac:dyDescent="0.3">
      <c r="A70" s="47" t="s">
        <v>133</v>
      </c>
      <c r="B70" s="22"/>
      <c r="C70" s="1"/>
      <c r="D70" s="1"/>
      <c r="E70" s="1"/>
      <c r="F70" s="1"/>
      <c r="G70" s="55"/>
    </row>
    <row r="71" spans="1:7" ht="15.75" x14ac:dyDescent="0.25">
      <c r="A71" s="48">
        <v>2013</v>
      </c>
      <c r="B71" s="49">
        <v>802</v>
      </c>
      <c r="C71" s="1"/>
      <c r="D71" s="1"/>
      <c r="E71" s="1"/>
      <c r="F71" s="1"/>
      <c r="G71" s="1"/>
    </row>
    <row r="72" spans="1:7" ht="15.75" x14ac:dyDescent="0.25">
      <c r="A72" s="48">
        <v>2014</v>
      </c>
      <c r="B72" s="49">
        <v>20508</v>
      </c>
      <c r="C72" s="1"/>
      <c r="D72" s="1"/>
      <c r="E72" s="1"/>
      <c r="F72" s="1"/>
      <c r="G72" s="1"/>
    </row>
    <row r="73" spans="1:7" ht="15.75" x14ac:dyDescent="0.25">
      <c r="A73" s="48">
        <v>2015</v>
      </c>
      <c r="B73" s="49">
        <v>17638</v>
      </c>
      <c r="C73" s="1"/>
      <c r="D73" s="1"/>
      <c r="E73" s="1"/>
      <c r="F73" s="1"/>
      <c r="G73" s="1"/>
    </row>
    <row r="74" spans="1:7" ht="15.75" x14ac:dyDescent="0.25">
      <c r="A74" s="48">
        <v>2016</v>
      </c>
      <c r="B74" s="49">
        <v>19675</v>
      </c>
      <c r="C74" s="1"/>
      <c r="D74" s="1"/>
      <c r="E74" s="1"/>
      <c r="F74" s="1"/>
      <c r="G74" s="1"/>
    </row>
    <row r="75" spans="1:7" ht="15.75" x14ac:dyDescent="0.25">
      <c r="A75" s="48">
        <v>2017</v>
      </c>
      <c r="B75" s="49">
        <v>14587</v>
      </c>
      <c r="C75" s="1"/>
      <c r="D75" s="1"/>
      <c r="E75" s="1"/>
      <c r="F75" s="1"/>
      <c r="G75" s="1"/>
    </row>
    <row r="76" spans="1:7" ht="15.75" x14ac:dyDescent="0.25">
      <c r="A76" s="50" t="s">
        <v>155</v>
      </c>
      <c r="B76" s="49">
        <v>20292</v>
      </c>
      <c r="C76" s="1"/>
      <c r="D76" s="1"/>
      <c r="E76" s="1"/>
      <c r="F76" s="1"/>
      <c r="G76" s="1"/>
    </row>
    <row r="77" spans="1:7" ht="15.75" x14ac:dyDescent="0.25">
      <c r="A77" s="50" t="s">
        <v>156</v>
      </c>
      <c r="B77" s="49">
        <v>2170</v>
      </c>
      <c r="C77" s="1"/>
      <c r="D77" s="1"/>
      <c r="E77" s="1"/>
      <c r="F77" s="1"/>
      <c r="G77" s="1"/>
    </row>
    <row r="78" spans="1:7" ht="15.75" x14ac:dyDescent="0.25">
      <c r="A78" s="50" t="s">
        <v>157</v>
      </c>
      <c r="B78" s="49"/>
      <c r="C78" s="1"/>
      <c r="D78" s="1"/>
      <c r="E78" s="1"/>
      <c r="F78" s="1"/>
      <c r="G78" s="1"/>
    </row>
    <row r="79" spans="1:7" ht="16.5" thickBot="1" x14ac:dyDescent="0.3">
      <c r="A79" s="51" t="s">
        <v>0</v>
      </c>
      <c r="B79" s="52">
        <v>95672</v>
      </c>
      <c r="C79" s="53"/>
      <c r="D79" s="54"/>
      <c r="E79" s="54"/>
      <c r="F79" s="54"/>
      <c r="G79" s="54"/>
    </row>
    <row r="80" spans="1:7" ht="16.5" thickBot="1" x14ac:dyDescent="0.3">
      <c r="A80" s="1"/>
      <c r="B80" s="1"/>
      <c r="C80" s="1"/>
      <c r="D80" s="1"/>
      <c r="E80" s="1"/>
      <c r="F80" s="1"/>
      <c r="G80" s="1"/>
    </row>
    <row r="81" spans="1:7" ht="15.75" x14ac:dyDescent="0.25">
      <c r="A81" s="4" t="s">
        <v>134</v>
      </c>
      <c r="B81" s="17"/>
      <c r="C81" s="1"/>
      <c r="D81" s="1"/>
      <c r="E81" s="1"/>
      <c r="F81" s="1"/>
      <c r="G81" s="1"/>
    </row>
    <row r="82" spans="1:7" ht="16.5" thickBot="1" x14ac:dyDescent="0.3">
      <c r="A82" s="7"/>
      <c r="B82" s="33"/>
      <c r="C82" s="1"/>
      <c r="D82" s="1"/>
      <c r="E82" s="1"/>
      <c r="F82" s="1"/>
      <c r="G82" s="1"/>
    </row>
    <row r="83" spans="1:7" ht="15.75" x14ac:dyDescent="0.25">
      <c r="A83" s="50" t="s">
        <v>135</v>
      </c>
      <c r="B83" s="49">
        <v>7543</v>
      </c>
      <c r="C83" s="1"/>
      <c r="D83" s="1"/>
      <c r="E83" s="1"/>
      <c r="F83" s="1"/>
      <c r="G83" s="1"/>
    </row>
    <row r="84" spans="1:7" ht="15.75" x14ac:dyDescent="0.25">
      <c r="A84" s="50" t="s">
        <v>136</v>
      </c>
      <c r="B84" s="49">
        <v>88129</v>
      </c>
      <c r="C84" s="1"/>
      <c r="D84" s="1"/>
      <c r="E84" s="1"/>
      <c r="F84" s="1"/>
      <c r="G84" s="1"/>
    </row>
    <row r="85" spans="1:7" ht="16.5" thickBot="1" x14ac:dyDescent="0.3">
      <c r="A85" s="51" t="s">
        <v>137</v>
      </c>
      <c r="B85" s="52">
        <v>95672</v>
      </c>
      <c r="C85" s="1"/>
      <c r="D85" s="1"/>
      <c r="E85" s="1"/>
      <c r="F85" s="1"/>
      <c r="G85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sqref="A1:XFD1048576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41517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4417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9811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13210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9375</v>
      </c>
      <c r="G28" s="39">
        <v>2.5</v>
      </c>
    </row>
    <row r="29" spans="1:7" ht="15.75" x14ac:dyDescent="0.25">
      <c r="A29" s="36" t="s">
        <v>184</v>
      </c>
      <c r="B29" s="20" t="s">
        <v>185</v>
      </c>
      <c r="C29" s="20" t="s">
        <v>30</v>
      </c>
      <c r="D29" s="20" t="s">
        <v>186</v>
      </c>
      <c r="E29" s="20" t="s">
        <v>187</v>
      </c>
      <c r="F29" s="38">
        <v>3650</v>
      </c>
      <c r="G29" s="39">
        <v>2.5</v>
      </c>
    </row>
    <row r="30" spans="1:7" ht="15.75" x14ac:dyDescent="0.25">
      <c r="A30" s="36"/>
      <c r="B30" s="20"/>
      <c r="C30" s="20"/>
      <c r="D30" s="20"/>
      <c r="E30" s="20"/>
      <c r="F30" s="40">
        <f>SUM(F23:F29)</f>
        <v>63748</v>
      </c>
      <c r="G30" s="21"/>
    </row>
    <row r="31" spans="1:7" ht="15.75" x14ac:dyDescent="0.25">
      <c r="A31" s="41" t="s">
        <v>47</v>
      </c>
      <c r="B31" s="20"/>
      <c r="C31" s="20"/>
      <c r="D31" s="20"/>
      <c r="E31" s="20"/>
      <c r="F31" s="20"/>
      <c r="G31" s="21"/>
    </row>
    <row r="32" spans="1:7" ht="15.75" x14ac:dyDescent="0.25">
      <c r="A32" s="35" t="s">
        <v>21</v>
      </c>
      <c r="B32" s="20" t="s">
        <v>22</v>
      </c>
      <c r="C32" s="20" t="s">
        <v>23</v>
      </c>
      <c r="D32" s="20" t="s">
        <v>24</v>
      </c>
      <c r="E32" s="20" t="s">
        <v>25</v>
      </c>
      <c r="F32" s="20" t="s">
        <v>26</v>
      </c>
      <c r="G32" s="21" t="s">
        <v>27</v>
      </c>
    </row>
    <row r="33" spans="1:7" ht="15.75" x14ac:dyDescent="0.25">
      <c r="A33" s="36"/>
      <c r="B33" s="20"/>
      <c r="C33" s="20"/>
      <c r="D33" s="20"/>
      <c r="E33" s="20"/>
      <c r="F33" s="38"/>
      <c r="G33" s="21"/>
    </row>
    <row r="34" spans="1:7" ht="15.75" x14ac:dyDescent="0.25">
      <c r="A34" s="36" t="s">
        <v>49</v>
      </c>
      <c r="B34" s="20" t="s">
        <v>50</v>
      </c>
      <c r="C34" s="20" t="s">
        <v>51</v>
      </c>
      <c r="D34" s="20" t="s">
        <v>52</v>
      </c>
      <c r="E34" s="20" t="s">
        <v>53</v>
      </c>
      <c r="F34" s="38">
        <v>9032</v>
      </c>
      <c r="G34" s="21">
        <v>2.625</v>
      </c>
    </row>
    <row r="35" spans="1:7" ht="15.75" x14ac:dyDescent="0.25">
      <c r="A35" s="36" t="s">
        <v>54</v>
      </c>
      <c r="B35" s="20" t="s">
        <v>55</v>
      </c>
      <c r="C35" s="20" t="s">
        <v>48</v>
      </c>
      <c r="D35" s="20" t="s">
        <v>56</v>
      </c>
      <c r="E35" s="20" t="s">
        <v>57</v>
      </c>
      <c r="F35" s="38">
        <v>1275</v>
      </c>
      <c r="G35" s="42" t="s">
        <v>58</v>
      </c>
    </row>
    <row r="36" spans="1:7" ht="15.75" x14ac:dyDescent="0.25">
      <c r="A36" s="36" t="s">
        <v>59</v>
      </c>
      <c r="B36" s="20" t="s">
        <v>60</v>
      </c>
      <c r="C36" s="20" t="s">
        <v>51</v>
      </c>
      <c r="D36" s="20" t="s">
        <v>61</v>
      </c>
      <c r="E36" s="20" t="s">
        <v>62</v>
      </c>
      <c r="F36" s="38">
        <f>6753+2977</f>
        <v>9730</v>
      </c>
      <c r="G36" s="21">
        <v>2.875</v>
      </c>
    </row>
    <row r="37" spans="1:7" ht="15.75" x14ac:dyDescent="0.25">
      <c r="A37" s="36" t="s">
        <v>63</v>
      </c>
      <c r="B37" s="20" t="s">
        <v>64</v>
      </c>
      <c r="C37" s="20" t="s">
        <v>48</v>
      </c>
      <c r="D37" s="20" t="s">
        <v>65</v>
      </c>
      <c r="E37" s="20" t="s">
        <v>66</v>
      </c>
      <c r="F37" s="38">
        <v>847</v>
      </c>
      <c r="G37" s="43">
        <v>1.75</v>
      </c>
    </row>
    <row r="38" spans="1:7" ht="15.75" x14ac:dyDescent="0.25">
      <c r="A38" s="36" t="s">
        <v>67</v>
      </c>
      <c r="B38" s="20" t="s">
        <v>68</v>
      </c>
      <c r="C38" s="20" t="s">
        <v>69</v>
      </c>
      <c r="D38" s="20" t="s">
        <v>70</v>
      </c>
      <c r="E38" s="20" t="s">
        <v>71</v>
      </c>
      <c r="F38" s="38">
        <v>1177</v>
      </c>
      <c r="G38" s="42" t="s">
        <v>58</v>
      </c>
    </row>
    <row r="39" spans="1:7" ht="15.75" x14ac:dyDescent="0.25">
      <c r="A39" s="36" t="s">
        <v>72</v>
      </c>
      <c r="B39" s="20" t="s">
        <v>73</v>
      </c>
      <c r="C39" s="20" t="s">
        <v>48</v>
      </c>
      <c r="D39" s="20" t="s">
        <v>74</v>
      </c>
      <c r="E39" s="20" t="s">
        <v>75</v>
      </c>
      <c r="F39" s="38">
        <v>1295</v>
      </c>
      <c r="G39" s="21">
        <v>1</v>
      </c>
    </row>
    <row r="40" spans="1:7" ht="15.75" x14ac:dyDescent="0.25">
      <c r="A40" s="36" t="s">
        <v>76</v>
      </c>
      <c r="B40" s="20" t="s">
        <v>77</v>
      </c>
      <c r="C40" s="20" t="s">
        <v>48</v>
      </c>
      <c r="D40" s="20" t="s">
        <v>146</v>
      </c>
      <c r="E40" s="20" t="s">
        <v>78</v>
      </c>
      <c r="F40" s="38">
        <v>290</v>
      </c>
      <c r="G40" s="21">
        <v>3.6549999999999998</v>
      </c>
    </row>
    <row r="41" spans="1:7" ht="15.75" x14ac:dyDescent="0.25">
      <c r="A41" s="36" t="s">
        <v>158</v>
      </c>
      <c r="B41" s="20" t="s">
        <v>159</v>
      </c>
      <c r="C41" s="20" t="s">
        <v>51</v>
      </c>
      <c r="D41" s="20" t="s">
        <v>160</v>
      </c>
      <c r="E41" s="20" t="s">
        <v>161</v>
      </c>
      <c r="F41" s="38">
        <v>4282</v>
      </c>
      <c r="G41" s="21">
        <v>1.125</v>
      </c>
    </row>
    <row r="42" spans="1:7" ht="15.75" x14ac:dyDescent="0.25">
      <c r="A42" s="36" t="s">
        <v>150</v>
      </c>
      <c r="B42" s="20" t="s">
        <v>151</v>
      </c>
      <c r="C42" s="20" t="s">
        <v>48</v>
      </c>
      <c r="D42" s="20" t="s">
        <v>152</v>
      </c>
      <c r="E42" s="20" t="s">
        <v>153</v>
      </c>
      <c r="F42" s="38">
        <v>1018</v>
      </c>
      <c r="G42" s="21">
        <v>1.125</v>
      </c>
    </row>
    <row r="43" spans="1:7" ht="15.75" x14ac:dyDescent="0.25">
      <c r="A43" s="36" t="s">
        <v>147</v>
      </c>
      <c r="B43" s="20" t="s">
        <v>148</v>
      </c>
      <c r="C43" s="20" t="s">
        <v>69</v>
      </c>
      <c r="D43" s="20" t="s">
        <v>154</v>
      </c>
      <c r="E43" s="20" t="s">
        <v>149</v>
      </c>
      <c r="F43" s="38">
        <v>1152</v>
      </c>
      <c r="G43" s="43">
        <v>4.0999999999999996</v>
      </c>
    </row>
    <row r="44" spans="1:7" ht="15.75" x14ac:dyDescent="0.25">
      <c r="A44" s="36"/>
      <c r="B44" s="20"/>
      <c r="C44" s="20"/>
      <c r="D44" s="20"/>
      <c r="E44" s="20"/>
      <c r="F44" s="40">
        <f>SUM(F33:F43)</f>
        <v>30098</v>
      </c>
      <c r="G44" s="21"/>
    </row>
    <row r="45" spans="1:7" ht="15.75" x14ac:dyDescent="0.25">
      <c r="A45" s="41" t="s">
        <v>79</v>
      </c>
      <c r="B45" s="20"/>
      <c r="C45" s="20"/>
      <c r="D45" s="20"/>
      <c r="E45" s="20"/>
      <c r="F45" s="20"/>
      <c r="G45" s="21"/>
    </row>
    <row r="46" spans="1:7" ht="15.75" x14ac:dyDescent="0.25">
      <c r="A46" s="35" t="s">
        <v>21</v>
      </c>
      <c r="B46" s="20" t="s">
        <v>22</v>
      </c>
      <c r="C46" s="20" t="s">
        <v>23</v>
      </c>
      <c r="D46" s="20" t="s">
        <v>24</v>
      </c>
      <c r="E46" s="20" t="s">
        <v>25</v>
      </c>
      <c r="F46" s="20" t="s">
        <v>26</v>
      </c>
      <c r="G46" s="21" t="s">
        <v>27</v>
      </c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/>
      <c r="B49" s="20"/>
      <c r="C49" s="20"/>
      <c r="D49" s="20"/>
      <c r="E49" s="20"/>
      <c r="F49" s="20"/>
      <c r="G49" s="42"/>
    </row>
    <row r="50" spans="1:7" ht="15.75" x14ac:dyDescent="0.25">
      <c r="A50" s="36" t="s">
        <v>85</v>
      </c>
      <c r="B50" s="20" t="s">
        <v>86</v>
      </c>
      <c r="C50" s="20" t="s">
        <v>30</v>
      </c>
      <c r="D50" s="20" t="s">
        <v>87</v>
      </c>
      <c r="E50" s="20" t="s">
        <v>88</v>
      </c>
      <c r="F50" s="20">
        <v>300</v>
      </c>
      <c r="G50" s="42" t="s">
        <v>58</v>
      </c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826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127</v>
      </c>
      <c r="B61" s="20" t="s">
        <v>128</v>
      </c>
      <c r="C61" s="20" t="s">
        <v>30</v>
      </c>
      <c r="D61" s="20" t="s">
        <v>129</v>
      </c>
      <c r="E61" s="20" t="s">
        <v>130</v>
      </c>
      <c r="F61" s="20">
        <v>200</v>
      </c>
      <c r="G61" s="42" t="s">
        <v>58</v>
      </c>
    </row>
    <row r="62" spans="1:7" ht="15.75" x14ac:dyDescent="0.25">
      <c r="A62" s="36" t="s">
        <v>123</v>
      </c>
      <c r="B62" s="20" t="s">
        <v>124</v>
      </c>
      <c r="C62" s="20" t="s">
        <v>30</v>
      </c>
      <c r="D62" s="20" t="s">
        <v>125</v>
      </c>
      <c r="E62" s="20" t="s">
        <v>126</v>
      </c>
      <c r="F62" s="20">
        <v>100</v>
      </c>
      <c r="G62" s="21">
        <v>3.25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18">
        <f>SUM(F47:F64)</f>
        <v>5191</v>
      </c>
      <c r="G65" s="21"/>
    </row>
    <row r="66" spans="1:7" ht="15.75" x14ac:dyDescent="0.25">
      <c r="A66" s="36" t="s">
        <v>181</v>
      </c>
      <c r="B66" s="20"/>
      <c r="C66" s="20"/>
      <c r="D66" s="20"/>
      <c r="E66" s="20"/>
      <c r="F66" s="20">
        <v>136</v>
      </c>
      <c r="G66" s="21"/>
    </row>
    <row r="67" spans="1:7" ht="16.5" thickBot="1" x14ac:dyDescent="0.3">
      <c r="A67" s="35" t="s">
        <v>131</v>
      </c>
      <c r="B67" s="20"/>
      <c r="C67" s="20"/>
      <c r="D67" s="20"/>
      <c r="E67" s="20"/>
      <c r="F67" s="40">
        <f>F30++F44+F65+F66</f>
        <v>99173</v>
      </c>
      <c r="G67" s="21"/>
    </row>
    <row r="68" spans="1:7" ht="16.5" thickBot="1" x14ac:dyDescent="0.3">
      <c r="A68" s="44" t="s">
        <v>182</v>
      </c>
      <c r="B68" s="45"/>
      <c r="C68" s="45"/>
      <c r="D68" s="45"/>
      <c r="E68" s="45"/>
      <c r="F68" s="45"/>
      <c r="G68" s="46"/>
    </row>
    <row r="69" spans="1:7" ht="16.5" thickBot="1" x14ac:dyDescent="0.3">
      <c r="A69" s="1"/>
      <c r="B69" s="1"/>
      <c r="C69" s="1"/>
      <c r="D69" s="1"/>
      <c r="E69" s="1"/>
      <c r="F69" s="1"/>
      <c r="G69" s="1"/>
    </row>
    <row r="70" spans="1:7" ht="32.25" thickBot="1" x14ac:dyDescent="0.3">
      <c r="A70" s="47" t="s">
        <v>133</v>
      </c>
      <c r="B70" s="22"/>
      <c r="C70" s="1"/>
      <c r="D70" s="1"/>
      <c r="E70" s="1"/>
      <c r="F70" s="1"/>
      <c r="G70" s="55"/>
    </row>
    <row r="71" spans="1:7" ht="15.75" x14ac:dyDescent="0.25">
      <c r="A71" s="48">
        <v>2013</v>
      </c>
      <c r="B71" s="49">
        <f>SUM(F50:F50)+F23+F66</f>
        <v>4853</v>
      </c>
      <c r="C71" s="1"/>
      <c r="D71" s="1"/>
      <c r="E71" s="1"/>
      <c r="F71" s="1"/>
      <c r="G71" s="1"/>
    </row>
    <row r="72" spans="1:7" ht="15.75" x14ac:dyDescent="0.25">
      <c r="A72" s="48">
        <v>2014</v>
      </c>
      <c r="B72" s="49">
        <f>F51+F35+F34+F24+F52</f>
        <v>21258</v>
      </c>
      <c r="C72" s="1"/>
      <c r="D72" s="1"/>
      <c r="E72" s="1"/>
      <c r="F72" s="1"/>
      <c r="G72" s="1"/>
    </row>
    <row r="73" spans="1:7" ht="15.75" x14ac:dyDescent="0.25">
      <c r="A73" s="48">
        <v>2015</v>
      </c>
      <c r="B73" s="49">
        <f>SUM(F53:F58)+F37+F25+F36</f>
        <v>17638</v>
      </c>
      <c r="C73" s="1"/>
      <c r="D73" s="1"/>
      <c r="E73" s="1"/>
      <c r="F73" s="1"/>
      <c r="G73" s="1"/>
    </row>
    <row r="74" spans="1:7" ht="15.75" x14ac:dyDescent="0.25">
      <c r="A74" s="48">
        <v>2016</v>
      </c>
      <c r="B74" s="49">
        <f>F59+F26+F60</f>
        <v>19675</v>
      </c>
      <c r="C74" s="1"/>
      <c r="D74" s="1"/>
      <c r="E74" s="1"/>
      <c r="F74" s="1"/>
      <c r="G74" s="1"/>
    </row>
    <row r="75" spans="1:7" ht="15.75" x14ac:dyDescent="0.25">
      <c r="A75" s="48">
        <v>2017</v>
      </c>
      <c r="B75" s="49">
        <f>F61+F38+F27</f>
        <v>14587</v>
      </c>
      <c r="C75" s="1"/>
      <c r="D75" s="1"/>
      <c r="E75" s="1"/>
      <c r="F75" s="1"/>
      <c r="G75" s="1"/>
    </row>
    <row r="76" spans="1:7" ht="15.75" x14ac:dyDescent="0.25">
      <c r="A76" s="50" t="s">
        <v>155</v>
      </c>
      <c r="B76" s="49">
        <f>F62+F40+F39+F28+F41+F29</f>
        <v>18992</v>
      </c>
      <c r="C76" s="1"/>
      <c r="D76" s="1"/>
      <c r="E76" s="1"/>
      <c r="F76" s="1"/>
      <c r="G76" s="1"/>
    </row>
    <row r="77" spans="1:7" ht="15.75" x14ac:dyDescent="0.25">
      <c r="A77" s="50" t="s">
        <v>156</v>
      </c>
      <c r="B77" s="49">
        <f>F42+F43</f>
        <v>2170</v>
      </c>
      <c r="C77" s="1"/>
      <c r="D77" s="1"/>
      <c r="E77" s="1"/>
      <c r="F77" s="1"/>
      <c r="G77" s="1"/>
    </row>
    <row r="78" spans="1:7" ht="15.75" x14ac:dyDescent="0.25">
      <c r="A78" s="50" t="s">
        <v>157</v>
      </c>
      <c r="B78" s="49"/>
      <c r="C78" s="1"/>
      <c r="D78" s="1"/>
      <c r="E78" s="1"/>
      <c r="F78" s="1"/>
      <c r="G78" s="1"/>
    </row>
    <row r="79" spans="1:7" ht="16.5" thickBot="1" x14ac:dyDescent="0.3">
      <c r="A79" s="51" t="s">
        <v>0</v>
      </c>
      <c r="B79" s="52">
        <f>SUM(B71:B77)</f>
        <v>99173</v>
      </c>
      <c r="C79" s="53"/>
      <c r="D79" s="54"/>
      <c r="E79" s="54"/>
      <c r="F79" s="54"/>
      <c r="G79" s="54"/>
    </row>
    <row r="80" spans="1:7" ht="16.5" thickBot="1" x14ac:dyDescent="0.3">
      <c r="A80" s="1"/>
      <c r="B80" s="1"/>
      <c r="C80" s="1"/>
      <c r="D80" s="1"/>
      <c r="E80" s="1"/>
      <c r="F80" s="1"/>
      <c r="G80" s="1"/>
    </row>
    <row r="81" spans="1:7" ht="15.75" x14ac:dyDescent="0.25">
      <c r="A81" s="4" t="s">
        <v>134</v>
      </c>
      <c r="B81" s="17"/>
      <c r="C81" s="1"/>
      <c r="D81" s="1"/>
      <c r="E81" s="1"/>
      <c r="F81" s="1"/>
      <c r="G81" s="1"/>
    </row>
    <row r="82" spans="1:7" ht="16.5" thickBot="1" x14ac:dyDescent="0.3">
      <c r="A82" s="7"/>
      <c r="B82" s="33"/>
      <c r="C82" s="1"/>
      <c r="D82" s="1"/>
      <c r="E82" s="1"/>
      <c r="F82" s="1"/>
      <c r="G82" s="1"/>
    </row>
    <row r="83" spans="1:7" ht="15.75" x14ac:dyDescent="0.25">
      <c r="A83" s="50" t="s">
        <v>135</v>
      </c>
      <c r="B83" s="49">
        <f>F35+F38+SUM(F47:F59)+F61+F60</f>
        <v>7543</v>
      </c>
      <c r="C83" s="1"/>
      <c r="D83" s="1"/>
      <c r="E83" s="1"/>
      <c r="F83" s="1"/>
      <c r="G83" s="1"/>
    </row>
    <row r="84" spans="1:7" ht="15.75" x14ac:dyDescent="0.25">
      <c r="A84" s="50" t="s">
        <v>136</v>
      </c>
      <c r="B84" s="49">
        <f>F62+F40+F39+F37+F36+F34+F33+F30+F66+F43+F42+F41</f>
        <v>91630</v>
      </c>
      <c r="C84" s="1"/>
      <c r="D84" s="1"/>
      <c r="E84" s="1"/>
      <c r="F84" s="1"/>
      <c r="G84" s="1"/>
    </row>
    <row r="85" spans="1:7" ht="16.5" thickBot="1" x14ac:dyDescent="0.3">
      <c r="A85" s="51" t="s">
        <v>137</v>
      </c>
      <c r="B85" s="52">
        <f>SUM(B83:B84)</f>
        <v>99173</v>
      </c>
      <c r="C85" s="1"/>
      <c r="D85" s="1"/>
      <c r="E85" s="1"/>
      <c r="F85" s="1"/>
      <c r="G85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52" workbookViewId="0">
      <selection activeCell="E74" sqref="E74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41486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183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4417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10461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13160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8875</v>
      </c>
      <c r="G28" s="39">
        <v>2.5</v>
      </c>
    </row>
    <row r="29" spans="1:7" ht="15.75" x14ac:dyDescent="0.25">
      <c r="A29" s="36" t="s">
        <v>184</v>
      </c>
      <c r="B29" s="20" t="s">
        <v>185</v>
      </c>
      <c r="C29" s="20" t="s">
        <v>30</v>
      </c>
      <c r="D29" s="20" t="s">
        <v>186</v>
      </c>
      <c r="E29" s="20" t="s">
        <v>187</v>
      </c>
      <c r="F29" s="38">
        <v>1500</v>
      </c>
      <c r="G29" s="39">
        <v>2.5</v>
      </c>
    </row>
    <row r="30" spans="1:7" ht="15.75" x14ac:dyDescent="0.25">
      <c r="A30" s="36"/>
      <c r="B30" s="20"/>
      <c r="C30" s="20"/>
      <c r="D30" s="20"/>
      <c r="E30" s="20"/>
      <c r="F30" s="40">
        <f>SUM(F23:F29)</f>
        <v>61698</v>
      </c>
      <c r="G30" s="21"/>
    </row>
    <row r="31" spans="1:7" ht="15.75" x14ac:dyDescent="0.25">
      <c r="A31" s="41" t="s">
        <v>47</v>
      </c>
      <c r="B31" s="20"/>
      <c r="C31" s="20"/>
      <c r="D31" s="20"/>
      <c r="E31" s="20"/>
      <c r="F31" s="20"/>
      <c r="G31" s="21"/>
    </row>
    <row r="32" spans="1:7" ht="15.75" x14ac:dyDescent="0.25">
      <c r="A32" s="35" t="s">
        <v>21</v>
      </c>
      <c r="B32" s="20" t="s">
        <v>22</v>
      </c>
      <c r="C32" s="20" t="s">
        <v>23</v>
      </c>
      <c r="D32" s="20" t="s">
        <v>24</v>
      </c>
      <c r="E32" s="20" t="s">
        <v>25</v>
      </c>
      <c r="F32" s="20" t="s">
        <v>26</v>
      </c>
      <c r="G32" s="21" t="s">
        <v>27</v>
      </c>
    </row>
    <row r="33" spans="1:7" ht="15.75" x14ac:dyDescent="0.25">
      <c r="A33" s="36"/>
      <c r="B33" s="20"/>
      <c r="C33" s="20"/>
      <c r="D33" s="20"/>
      <c r="E33" s="20"/>
      <c r="F33" s="38"/>
      <c r="G33" s="21"/>
    </row>
    <row r="34" spans="1:7" ht="15.75" x14ac:dyDescent="0.25">
      <c r="A34" s="36" t="s">
        <v>49</v>
      </c>
      <c r="B34" s="20" t="s">
        <v>50</v>
      </c>
      <c r="C34" s="20" t="s">
        <v>51</v>
      </c>
      <c r="D34" s="20" t="s">
        <v>52</v>
      </c>
      <c r="E34" s="20" t="s">
        <v>53</v>
      </c>
      <c r="F34" s="38">
        <v>9032</v>
      </c>
      <c r="G34" s="21">
        <v>2.625</v>
      </c>
    </row>
    <row r="35" spans="1:7" ht="15.75" x14ac:dyDescent="0.25">
      <c r="A35" s="36" t="s">
        <v>54</v>
      </c>
      <c r="B35" s="20" t="s">
        <v>55</v>
      </c>
      <c r="C35" s="20" t="s">
        <v>48</v>
      </c>
      <c r="D35" s="20" t="s">
        <v>56</v>
      </c>
      <c r="E35" s="20" t="s">
        <v>57</v>
      </c>
      <c r="F35" s="38">
        <v>1275</v>
      </c>
      <c r="G35" s="42" t="s">
        <v>58</v>
      </c>
    </row>
    <row r="36" spans="1:7" ht="15.75" x14ac:dyDescent="0.25">
      <c r="A36" s="36" t="s">
        <v>59</v>
      </c>
      <c r="B36" s="20" t="s">
        <v>60</v>
      </c>
      <c r="C36" s="20" t="s">
        <v>51</v>
      </c>
      <c r="D36" s="20" t="s">
        <v>61</v>
      </c>
      <c r="E36" s="20" t="s">
        <v>62</v>
      </c>
      <c r="F36" s="38">
        <f>6753+2977</f>
        <v>9730</v>
      </c>
      <c r="G36" s="21">
        <v>2.875</v>
      </c>
    </row>
    <row r="37" spans="1:7" ht="15.75" x14ac:dyDescent="0.25">
      <c r="A37" s="36" t="s">
        <v>63</v>
      </c>
      <c r="B37" s="20" t="s">
        <v>64</v>
      </c>
      <c r="C37" s="20" t="s">
        <v>48</v>
      </c>
      <c r="D37" s="20" t="s">
        <v>65</v>
      </c>
      <c r="E37" s="20" t="s">
        <v>66</v>
      </c>
      <c r="F37" s="38">
        <v>847</v>
      </c>
      <c r="G37" s="43">
        <v>1.75</v>
      </c>
    </row>
    <row r="38" spans="1:7" ht="15.75" x14ac:dyDescent="0.25">
      <c r="A38" s="36" t="s">
        <v>67</v>
      </c>
      <c r="B38" s="20" t="s">
        <v>68</v>
      </c>
      <c r="C38" s="20" t="s">
        <v>69</v>
      </c>
      <c r="D38" s="20" t="s">
        <v>70</v>
      </c>
      <c r="E38" s="20" t="s">
        <v>71</v>
      </c>
      <c r="F38" s="38">
        <v>1177</v>
      </c>
      <c r="G38" s="42" t="s">
        <v>58</v>
      </c>
    </row>
    <row r="39" spans="1:7" ht="15.75" x14ac:dyDescent="0.25">
      <c r="A39" s="36" t="s">
        <v>72</v>
      </c>
      <c r="B39" s="20" t="s">
        <v>73</v>
      </c>
      <c r="C39" s="20" t="s">
        <v>48</v>
      </c>
      <c r="D39" s="20" t="s">
        <v>74</v>
      </c>
      <c r="E39" s="20" t="s">
        <v>75</v>
      </c>
      <c r="F39" s="38">
        <v>1295</v>
      </c>
      <c r="G39" s="21">
        <v>1</v>
      </c>
    </row>
    <row r="40" spans="1:7" ht="15.75" x14ac:dyDescent="0.25">
      <c r="A40" s="36" t="s">
        <v>76</v>
      </c>
      <c r="B40" s="20" t="s">
        <v>77</v>
      </c>
      <c r="C40" s="20" t="s">
        <v>48</v>
      </c>
      <c r="D40" s="20" t="s">
        <v>146</v>
      </c>
      <c r="E40" s="20" t="s">
        <v>78</v>
      </c>
      <c r="F40" s="38">
        <v>290</v>
      </c>
      <c r="G40" s="21">
        <v>3.6549999999999998</v>
      </c>
    </row>
    <row r="41" spans="1:7" ht="15.75" x14ac:dyDescent="0.25">
      <c r="A41" s="36" t="s">
        <v>158</v>
      </c>
      <c r="B41" s="20" t="s">
        <v>159</v>
      </c>
      <c r="C41" s="20" t="s">
        <v>51</v>
      </c>
      <c r="D41" s="20" t="s">
        <v>160</v>
      </c>
      <c r="E41" s="20" t="s">
        <v>161</v>
      </c>
      <c r="F41" s="38">
        <v>4282</v>
      </c>
      <c r="G41" s="21">
        <v>1.125</v>
      </c>
    </row>
    <row r="42" spans="1:7" ht="15.75" x14ac:dyDescent="0.25">
      <c r="A42" s="36" t="s">
        <v>150</v>
      </c>
      <c r="B42" s="20" t="s">
        <v>151</v>
      </c>
      <c r="C42" s="20" t="s">
        <v>48</v>
      </c>
      <c r="D42" s="20" t="s">
        <v>152</v>
      </c>
      <c r="E42" s="20" t="s">
        <v>153</v>
      </c>
      <c r="F42" s="38">
        <v>1018</v>
      </c>
      <c r="G42" s="21">
        <v>1.125</v>
      </c>
    </row>
    <row r="43" spans="1:7" ht="15.75" x14ac:dyDescent="0.25">
      <c r="A43" s="36" t="s">
        <v>147</v>
      </c>
      <c r="B43" s="20" t="s">
        <v>148</v>
      </c>
      <c r="C43" s="20" t="s">
        <v>69</v>
      </c>
      <c r="D43" s="20" t="s">
        <v>154</v>
      </c>
      <c r="E43" s="20" t="s">
        <v>149</v>
      </c>
      <c r="F43" s="38">
        <v>1152</v>
      </c>
      <c r="G43" s="43">
        <v>4.0999999999999996</v>
      </c>
    </row>
    <row r="44" spans="1:7" ht="15.75" x14ac:dyDescent="0.25">
      <c r="A44" s="36"/>
      <c r="B44" s="20"/>
      <c r="C44" s="20"/>
      <c r="D44" s="20"/>
      <c r="E44" s="20"/>
      <c r="F44" s="40">
        <f>SUM(F33:F43)</f>
        <v>30098</v>
      </c>
      <c r="G44" s="21"/>
    </row>
    <row r="45" spans="1:7" ht="15.75" x14ac:dyDescent="0.25">
      <c r="A45" s="41" t="s">
        <v>79</v>
      </c>
      <c r="B45" s="20"/>
      <c r="C45" s="20"/>
      <c r="D45" s="20"/>
      <c r="E45" s="20"/>
      <c r="F45" s="20"/>
      <c r="G45" s="21"/>
    </row>
    <row r="46" spans="1:7" ht="15.75" x14ac:dyDescent="0.25">
      <c r="A46" s="35" t="s">
        <v>21</v>
      </c>
      <c r="B46" s="20" t="s">
        <v>22</v>
      </c>
      <c r="C46" s="20" t="s">
        <v>23</v>
      </c>
      <c r="D46" s="20" t="s">
        <v>24</v>
      </c>
      <c r="E46" s="20" t="s">
        <v>25</v>
      </c>
      <c r="F46" s="20" t="s">
        <v>26</v>
      </c>
      <c r="G46" s="21" t="s">
        <v>27</v>
      </c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/>
      <c r="B49" s="20"/>
      <c r="C49" s="20"/>
      <c r="D49" s="20"/>
      <c r="E49" s="20"/>
      <c r="F49" s="20"/>
      <c r="G49" s="42"/>
    </row>
    <row r="50" spans="1:7" ht="15.75" x14ac:dyDescent="0.25">
      <c r="A50" s="36" t="s">
        <v>81</v>
      </c>
      <c r="B50" s="20" t="s">
        <v>82</v>
      </c>
      <c r="C50" s="20" t="s">
        <v>30</v>
      </c>
      <c r="D50" s="20" t="s">
        <v>83</v>
      </c>
      <c r="E50" s="20" t="s">
        <v>84</v>
      </c>
      <c r="F50" s="20">
        <v>550</v>
      </c>
      <c r="G50" s="42" t="s">
        <v>58</v>
      </c>
    </row>
    <row r="51" spans="1:7" ht="15.75" x14ac:dyDescent="0.25">
      <c r="A51" s="36" t="s">
        <v>85</v>
      </c>
      <c r="B51" s="20" t="s">
        <v>86</v>
      </c>
      <c r="C51" s="20" t="s">
        <v>30</v>
      </c>
      <c r="D51" s="20" t="s">
        <v>87</v>
      </c>
      <c r="E51" s="20" t="s">
        <v>88</v>
      </c>
      <c r="F51" s="20">
        <v>300</v>
      </c>
      <c r="G51" s="42" t="s">
        <v>58</v>
      </c>
    </row>
    <row r="52" spans="1:7" ht="15.75" x14ac:dyDescent="0.25">
      <c r="A52" s="36" t="s">
        <v>89</v>
      </c>
      <c r="B52" s="20" t="s">
        <v>90</v>
      </c>
      <c r="C52" s="20" t="s">
        <v>30</v>
      </c>
      <c r="D52" s="20" t="s">
        <v>91</v>
      </c>
      <c r="E52" s="20" t="s">
        <v>92</v>
      </c>
      <c r="F52" s="20">
        <v>400</v>
      </c>
      <c r="G52" s="42" t="s">
        <v>58</v>
      </c>
    </row>
    <row r="53" spans="1:7" ht="15.75" x14ac:dyDescent="0.25">
      <c r="A53" s="36" t="s">
        <v>93</v>
      </c>
      <c r="B53" s="20" t="s">
        <v>94</v>
      </c>
      <c r="C53" s="20" t="s">
        <v>30</v>
      </c>
      <c r="D53" s="20" t="s">
        <v>95</v>
      </c>
      <c r="E53" s="20" t="s">
        <v>96</v>
      </c>
      <c r="F53" s="20">
        <v>740</v>
      </c>
      <c r="G53" s="42" t="s">
        <v>58</v>
      </c>
    </row>
    <row r="54" spans="1:7" ht="15.75" x14ac:dyDescent="0.25">
      <c r="A54" s="36" t="s">
        <v>97</v>
      </c>
      <c r="B54" s="20" t="s">
        <v>98</v>
      </c>
      <c r="C54" s="20" t="s">
        <v>30</v>
      </c>
      <c r="D54" s="20" t="s">
        <v>91</v>
      </c>
      <c r="E54" s="20" t="s">
        <v>99</v>
      </c>
      <c r="F54" s="20">
        <v>826</v>
      </c>
      <c r="G54" s="42" t="s">
        <v>58</v>
      </c>
    </row>
    <row r="55" spans="1:7" ht="15.75" x14ac:dyDescent="0.25">
      <c r="A55" s="36" t="s">
        <v>100</v>
      </c>
      <c r="B55" s="20" t="s">
        <v>101</v>
      </c>
      <c r="C55" s="20" t="s">
        <v>30</v>
      </c>
      <c r="D55" s="20" t="s">
        <v>102</v>
      </c>
      <c r="E55" s="20" t="s">
        <v>103</v>
      </c>
      <c r="F55" s="20">
        <v>700</v>
      </c>
      <c r="G55" s="42" t="s">
        <v>58</v>
      </c>
    </row>
    <row r="56" spans="1:7" ht="15.75" x14ac:dyDescent="0.25">
      <c r="A56" s="36" t="s">
        <v>104</v>
      </c>
      <c r="B56" s="20" t="s">
        <v>105</v>
      </c>
      <c r="C56" s="20" t="s">
        <v>30</v>
      </c>
      <c r="D56" s="20" t="s">
        <v>80</v>
      </c>
      <c r="E56" s="20" t="s">
        <v>106</v>
      </c>
      <c r="F56" s="20">
        <v>200</v>
      </c>
      <c r="G56" s="42" t="s">
        <v>58</v>
      </c>
    </row>
    <row r="57" spans="1:7" ht="15.75" x14ac:dyDescent="0.25">
      <c r="A57" s="36" t="s">
        <v>107</v>
      </c>
      <c r="B57" s="20" t="s">
        <v>108</v>
      </c>
      <c r="C57" s="20" t="s">
        <v>30</v>
      </c>
      <c r="D57" s="20" t="s">
        <v>109</v>
      </c>
      <c r="E57" s="20" t="s">
        <v>110</v>
      </c>
      <c r="F57" s="20">
        <v>600</v>
      </c>
      <c r="G57" s="42" t="s">
        <v>58</v>
      </c>
    </row>
    <row r="58" spans="1:7" ht="15.75" x14ac:dyDescent="0.25">
      <c r="A58" s="36" t="s">
        <v>111</v>
      </c>
      <c r="B58" s="20" t="s">
        <v>112</v>
      </c>
      <c r="C58" s="20" t="s">
        <v>30</v>
      </c>
      <c r="D58" s="20" t="s">
        <v>113</v>
      </c>
      <c r="E58" s="20" t="s">
        <v>114</v>
      </c>
      <c r="F58" s="20">
        <v>550</v>
      </c>
      <c r="G58" s="42" t="s">
        <v>58</v>
      </c>
    </row>
    <row r="59" spans="1:7" ht="15.75" x14ac:dyDescent="0.25">
      <c r="A59" s="36" t="s">
        <v>115</v>
      </c>
      <c r="B59" s="20" t="s">
        <v>116</v>
      </c>
      <c r="C59" s="20" t="s">
        <v>30</v>
      </c>
      <c r="D59" s="20" t="s">
        <v>117</v>
      </c>
      <c r="E59" s="20" t="s">
        <v>118</v>
      </c>
      <c r="F59" s="20">
        <v>100</v>
      </c>
      <c r="G59" s="42" t="s">
        <v>58</v>
      </c>
    </row>
    <row r="60" spans="1:7" ht="15.75" x14ac:dyDescent="0.25">
      <c r="A60" s="36" t="s">
        <v>119</v>
      </c>
      <c r="B60" s="20" t="s">
        <v>120</v>
      </c>
      <c r="C60" s="20" t="s">
        <v>30</v>
      </c>
      <c r="D60" s="20" t="s">
        <v>121</v>
      </c>
      <c r="E60" s="20" t="s">
        <v>122</v>
      </c>
      <c r="F60" s="20">
        <v>225</v>
      </c>
      <c r="G60" s="42" t="s">
        <v>58</v>
      </c>
    </row>
    <row r="61" spans="1:7" ht="15.75" x14ac:dyDescent="0.25">
      <c r="A61" s="36" t="s">
        <v>145</v>
      </c>
      <c r="B61" s="20" t="s">
        <v>144</v>
      </c>
      <c r="C61" s="20" t="s">
        <v>30</v>
      </c>
      <c r="D61" s="20" t="s">
        <v>143</v>
      </c>
      <c r="E61" s="20" t="s">
        <v>142</v>
      </c>
      <c r="F61" s="20">
        <v>250</v>
      </c>
      <c r="G61" s="42" t="s">
        <v>58</v>
      </c>
    </row>
    <row r="62" spans="1:7" ht="15.75" x14ac:dyDescent="0.25">
      <c r="A62" s="36" t="s">
        <v>127</v>
      </c>
      <c r="B62" s="20" t="s">
        <v>128</v>
      </c>
      <c r="C62" s="20" t="s">
        <v>30</v>
      </c>
      <c r="D62" s="20" t="s">
        <v>129</v>
      </c>
      <c r="E62" s="20" t="s">
        <v>130</v>
      </c>
      <c r="F62" s="20">
        <v>200</v>
      </c>
      <c r="G62" s="42" t="s">
        <v>58</v>
      </c>
    </row>
    <row r="63" spans="1:7" ht="15.75" x14ac:dyDescent="0.25">
      <c r="A63" s="36" t="s">
        <v>123</v>
      </c>
      <c r="B63" s="20" t="s">
        <v>124</v>
      </c>
      <c r="C63" s="20" t="s">
        <v>30</v>
      </c>
      <c r="D63" s="20" t="s">
        <v>125</v>
      </c>
      <c r="E63" s="20" t="s">
        <v>126</v>
      </c>
      <c r="F63" s="20">
        <v>100</v>
      </c>
      <c r="G63" s="21">
        <v>3.25</v>
      </c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20"/>
      <c r="G65" s="42"/>
    </row>
    <row r="66" spans="1:7" ht="15.75" x14ac:dyDescent="0.25">
      <c r="A66" s="36"/>
      <c r="B66" s="20"/>
      <c r="C66" s="20"/>
      <c r="D66" s="20"/>
      <c r="E66" s="20"/>
      <c r="F66" s="18">
        <f>SUM(F47:F65)</f>
        <v>5741</v>
      </c>
      <c r="G66" s="21"/>
    </row>
    <row r="67" spans="1:7" ht="15.75" x14ac:dyDescent="0.25">
      <c r="A67" s="36" t="s">
        <v>181</v>
      </c>
      <c r="B67" s="20"/>
      <c r="C67" s="20"/>
      <c r="D67" s="20"/>
      <c r="E67" s="20"/>
      <c r="F67" s="20">
        <v>126</v>
      </c>
      <c r="G67" s="21"/>
    </row>
    <row r="68" spans="1:7" ht="16.5" thickBot="1" x14ac:dyDescent="0.3">
      <c r="A68" s="35" t="s">
        <v>131</v>
      </c>
      <c r="B68" s="20"/>
      <c r="C68" s="20"/>
      <c r="D68" s="20"/>
      <c r="E68" s="20"/>
      <c r="F68" s="40">
        <f>F30++F44+F66+F67</f>
        <v>97663</v>
      </c>
      <c r="G68" s="21"/>
    </row>
    <row r="69" spans="1:7" ht="16.5" thickBot="1" x14ac:dyDescent="0.3">
      <c r="A69" s="44" t="s">
        <v>182</v>
      </c>
      <c r="B69" s="45"/>
      <c r="C69" s="45"/>
      <c r="D69" s="45"/>
      <c r="E69" s="45"/>
      <c r="F69" s="45"/>
      <c r="G69" s="46"/>
    </row>
    <row r="70" spans="1:7" ht="16.5" thickBot="1" x14ac:dyDescent="0.3">
      <c r="A70" s="1"/>
      <c r="B70" s="1"/>
      <c r="C70" s="1"/>
      <c r="D70" s="1"/>
      <c r="E70" s="1"/>
      <c r="F70" s="1"/>
      <c r="G70" s="1"/>
    </row>
    <row r="71" spans="1:7" ht="32.25" thickBot="1" x14ac:dyDescent="0.3">
      <c r="A71" s="47" t="s">
        <v>133</v>
      </c>
      <c r="B71" s="22"/>
      <c r="C71" s="1"/>
      <c r="D71" s="1"/>
      <c r="E71" s="1"/>
      <c r="F71" s="1"/>
      <c r="G71" s="55"/>
    </row>
    <row r="72" spans="1:7" ht="15.75" x14ac:dyDescent="0.25">
      <c r="A72" s="48">
        <v>2013</v>
      </c>
      <c r="B72" s="49">
        <f>SUM(F50:F51)+F23+F67</f>
        <v>5393</v>
      </c>
      <c r="C72" s="1"/>
      <c r="D72" s="1"/>
      <c r="E72" s="1"/>
      <c r="F72" s="1"/>
      <c r="G72" s="1"/>
    </row>
    <row r="73" spans="1:7" ht="15.75" x14ac:dyDescent="0.25">
      <c r="A73" s="48">
        <v>2014</v>
      </c>
      <c r="B73" s="49">
        <f>F52+F35+F34+F24+F53</f>
        <v>21908</v>
      </c>
      <c r="C73" s="1"/>
      <c r="D73" s="1"/>
      <c r="E73" s="1"/>
      <c r="F73" s="1"/>
      <c r="G73" s="1"/>
    </row>
    <row r="74" spans="1:7" ht="15.75" x14ac:dyDescent="0.25">
      <c r="A74" s="48">
        <v>2015</v>
      </c>
      <c r="B74" s="49">
        <f>SUM(F54:F59)+F37+F25+F36</f>
        <v>17638</v>
      </c>
      <c r="C74" s="1"/>
      <c r="D74" s="1"/>
      <c r="E74" s="1"/>
      <c r="F74" s="1"/>
      <c r="G74" s="1"/>
    </row>
    <row r="75" spans="1:7" ht="15.75" x14ac:dyDescent="0.25">
      <c r="A75" s="48">
        <v>2016</v>
      </c>
      <c r="B75" s="49">
        <f>F60+F26+F61</f>
        <v>19675</v>
      </c>
      <c r="C75" s="1"/>
      <c r="D75" s="1"/>
      <c r="E75" s="1"/>
      <c r="F75" s="1"/>
      <c r="G75" s="1"/>
    </row>
    <row r="76" spans="1:7" ht="15.75" x14ac:dyDescent="0.25">
      <c r="A76" s="48">
        <v>2017</v>
      </c>
      <c r="B76" s="49">
        <f>F62+F38+F27</f>
        <v>14537</v>
      </c>
      <c r="C76" s="1"/>
      <c r="D76" s="1"/>
      <c r="E76" s="1"/>
      <c r="F76" s="1"/>
      <c r="G76" s="1"/>
    </row>
    <row r="77" spans="1:7" ht="15.75" x14ac:dyDescent="0.25">
      <c r="A77" s="50" t="s">
        <v>155</v>
      </c>
      <c r="B77" s="49">
        <f>F63+F40+F39+F28+F41+F29</f>
        <v>16342</v>
      </c>
      <c r="C77" s="1"/>
      <c r="D77" s="1"/>
      <c r="E77" s="1"/>
      <c r="F77" s="1"/>
      <c r="G77" s="1"/>
    </row>
    <row r="78" spans="1:7" ht="15.75" x14ac:dyDescent="0.25">
      <c r="A78" s="50" t="s">
        <v>156</v>
      </c>
      <c r="B78" s="49">
        <f>F42+F43</f>
        <v>2170</v>
      </c>
      <c r="C78" s="1"/>
      <c r="D78" s="1"/>
      <c r="E78" s="1"/>
      <c r="F78" s="1"/>
      <c r="G78" s="1"/>
    </row>
    <row r="79" spans="1:7" ht="15.75" x14ac:dyDescent="0.25">
      <c r="A79" s="50" t="s">
        <v>157</v>
      </c>
      <c r="B79" s="49"/>
      <c r="C79" s="1"/>
      <c r="D79" s="1"/>
      <c r="E79" s="1"/>
      <c r="F79" s="1"/>
      <c r="G79" s="1"/>
    </row>
    <row r="80" spans="1:7" ht="16.5" thickBot="1" x14ac:dyDescent="0.3">
      <c r="A80" s="51" t="s">
        <v>0</v>
      </c>
      <c r="B80" s="52">
        <f>SUM(B72:B78)</f>
        <v>97663</v>
      </c>
      <c r="C80" s="53"/>
      <c r="D80" s="54"/>
      <c r="E80" s="54"/>
      <c r="F80" s="54"/>
      <c r="G80" s="54"/>
    </row>
    <row r="81" spans="1:7" ht="16.5" thickBot="1" x14ac:dyDescent="0.3">
      <c r="A81" s="1"/>
      <c r="B81" s="1"/>
      <c r="C81" s="1"/>
      <c r="D81" s="1"/>
      <c r="E81" s="1"/>
      <c r="F81" s="1"/>
      <c r="G81" s="1"/>
    </row>
    <row r="82" spans="1:7" ht="15.75" x14ac:dyDescent="0.25">
      <c r="A82" s="4" t="s">
        <v>134</v>
      </c>
      <c r="B82" s="17"/>
      <c r="C82" s="1"/>
      <c r="D82" s="1"/>
      <c r="E82" s="1"/>
      <c r="F82" s="1"/>
      <c r="G82" s="1"/>
    </row>
    <row r="83" spans="1:7" ht="16.5" thickBot="1" x14ac:dyDescent="0.3">
      <c r="A83" s="7"/>
      <c r="B83" s="33"/>
      <c r="C83" s="1"/>
      <c r="D83" s="1"/>
      <c r="E83" s="1"/>
      <c r="F83" s="1"/>
      <c r="G83" s="1"/>
    </row>
    <row r="84" spans="1:7" ht="15.75" x14ac:dyDescent="0.25">
      <c r="A84" s="50" t="s">
        <v>135</v>
      </c>
      <c r="B84" s="49">
        <f>F35+F38+SUM(F47:F60)+F62+F61</f>
        <v>8093</v>
      </c>
      <c r="C84" s="1"/>
      <c r="D84" s="1"/>
      <c r="E84" s="1"/>
      <c r="F84" s="1"/>
      <c r="G84" s="1"/>
    </row>
    <row r="85" spans="1:7" ht="15.75" x14ac:dyDescent="0.25">
      <c r="A85" s="50" t="s">
        <v>136</v>
      </c>
      <c r="B85" s="49">
        <f>F63+F40+F39+F37+F36+F34+F33+F30+F67+F43+F42+F41</f>
        <v>89570</v>
      </c>
      <c r="C85" s="1"/>
      <c r="D85" s="1"/>
      <c r="E85" s="1"/>
      <c r="F85" s="1"/>
      <c r="G85" s="1"/>
    </row>
    <row r="86" spans="1:7" ht="16.5" thickBot="1" x14ac:dyDescent="0.3">
      <c r="A86" s="51" t="s">
        <v>137</v>
      </c>
      <c r="B86" s="52">
        <f>SUM(B84:B85)</f>
        <v>97663</v>
      </c>
      <c r="C86" s="1"/>
      <c r="D86" s="1"/>
      <c r="E86" s="1"/>
      <c r="F86" s="1"/>
      <c r="G86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C5" sqref="C5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41455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4417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10461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4085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13060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8100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59323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/>
      <c r="B32" s="20"/>
      <c r="C32" s="20"/>
      <c r="D32" s="20"/>
      <c r="E32" s="20"/>
      <c r="F32" s="38"/>
      <c r="G32" s="21"/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146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 t="s">
        <v>158</v>
      </c>
      <c r="B40" s="20" t="s">
        <v>159</v>
      </c>
      <c r="C40" s="20" t="s">
        <v>51</v>
      </c>
      <c r="D40" s="20" t="s">
        <v>160</v>
      </c>
      <c r="E40" s="20" t="s">
        <v>161</v>
      </c>
      <c r="F40" s="38">
        <v>4282</v>
      </c>
      <c r="G40" s="21">
        <v>1.125</v>
      </c>
    </row>
    <row r="41" spans="1:7" ht="15.75" x14ac:dyDescent="0.25">
      <c r="A41" s="36" t="s">
        <v>150</v>
      </c>
      <c r="B41" s="20" t="s">
        <v>151</v>
      </c>
      <c r="C41" s="20" t="s">
        <v>48</v>
      </c>
      <c r="D41" s="20" t="s">
        <v>152</v>
      </c>
      <c r="E41" s="20" t="s">
        <v>153</v>
      </c>
      <c r="F41" s="38">
        <v>1018</v>
      </c>
      <c r="G41" s="21">
        <v>1.125</v>
      </c>
    </row>
    <row r="42" spans="1:7" ht="15.75" x14ac:dyDescent="0.25">
      <c r="A42" s="36" t="s">
        <v>147</v>
      </c>
      <c r="B42" s="20" t="s">
        <v>148</v>
      </c>
      <c r="C42" s="20" t="s">
        <v>69</v>
      </c>
      <c r="D42" s="20" t="s">
        <v>154</v>
      </c>
      <c r="E42" s="20" t="s">
        <v>149</v>
      </c>
      <c r="F42" s="38">
        <v>1152</v>
      </c>
      <c r="G42" s="43">
        <v>4.0999999999999996</v>
      </c>
    </row>
    <row r="43" spans="1:7" ht="15.75" x14ac:dyDescent="0.25">
      <c r="A43" s="36"/>
      <c r="B43" s="20"/>
      <c r="C43" s="20"/>
      <c r="D43" s="20"/>
      <c r="E43" s="20"/>
      <c r="F43" s="40">
        <f>SUM(F32:F42)</f>
        <v>30098</v>
      </c>
      <c r="G43" s="21"/>
    </row>
    <row r="44" spans="1:7" ht="15.75" x14ac:dyDescent="0.25">
      <c r="A44" s="41" t="s">
        <v>79</v>
      </c>
      <c r="B44" s="20"/>
      <c r="C44" s="20"/>
      <c r="D44" s="20"/>
      <c r="E44" s="20"/>
      <c r="F44" s="20"/>
      <c r="G44" s="21"/>
    </row>
    <row r="45" spans="1:7" ht="15.75" x14ac:dyDescent="0.25">
      <c r="A45" s="35" t="s">
        <v>21</v>
      </c>
      <c r="B45" s="20" t="s">
        <v>22</v>
      </c>
      <c r="C45" s="20" t="s">
        <v>23</v>
      </c>
      <c r="D45" s="20" t="s">
        <v>24</v>
      </c>
      <c r="E45" s="20" t="s">
        <v>25</v>
      </c>
      <c r="F45" s="20" t="s">
        <v>26</v>
      </c>
      <c r="G45" s="21" t="s">
        <v>27</v>
      </c>
    </row>
    <row r="46" spans="1:7" ht="15.75" x14ac:dyDescent="0.25">
      <c r="A46" s="36"/>
      <c r="B46" s="20"/>
      <c r="C46" s="20"/>
      <c r="D46" s="20"/>
      <c r="E46" s="20"/>
      <c r="F46" s="20"/>
      <c r="G46" s="42"/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 t="s">
        <v>81</v>
      </c>
      <c r="B49" s="20" t="s">
        <v>82</v>
      </c>
      <c r="C49" s="20" t="s">
        <v>30</v>
      </c>
      <c r="D49" s="20" t="s">
        <v>83</v>
      </c>
      <c r="E49" s="20" t="s">
        <v>84</v>
      </c>
      <c r="F49" s="20">
        <v>550</v>
      </c>
      <c r="G49" s="42" t="s">
        <v>58</v>
      </c>
    </row>
    <row r="50" spans="1:7" ht="15.75" x14ac:dyDescent="0.25">
      <c r="A50" s="36" t="s">
        <v>85</v>
      </c>
      <c r="B50" s="20" t="s">
        <v>86</v>
      </c>
      <c r="C50" s="20" t="s">
        <v>30</v>
      </c>
      <c r="D50" s="20" t="s">
        <v>87</v>
      </c>
      <c r="E50" s="20" t="s">
        <v>88</v>
      </c>
      <c r="F50" s="20">
        <v>300</v>
      </c>
      <c r="G50" s="42" t="s">
        <v>58</v>
      </c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826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127</v>
      </c>
      <c r="B61" s="20" t="s">
        <v>128</v>
      </c>
      <c r="C61" s="20" t="s">
        <v>30</v>
      </c>
      <c r="D61" s="20" t="s">
        <v>129</v>
      </c>
      <c r="E61" s="20" t="s">
        <v>130</v>
      </c>
      <c r="F61" s="20">
        <v>200</v>
      </c>
      <c r="G61" s="42" t="s">
        <v>58</v>
      </c>
    </row>
    <row r="62" spans="1:7" ht="15.75" x14ac:dyDescent="0.25">
      <c r="A62" s="36" t="s">
        <v>123</v>
      </c>
      <c r="B62" s="20" t="s">
        <v>124</v>
      </c>
      <c r="C62" s="20" t="s">
        <v>30</v>
      </c>
      <c r="D62" s="20" t="s">
        <v>125</v>
      </c>
      <c r="E62" s="20" t="s">
        <v>126</v>
      </c>
      <c r="F62" s="20">
        <v>100</v>
      </c>
      <c r="G62" s="21">
        <v>3.25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20"/>
      <c r="G64" s="42"/>
    </row>
    <row r="65" spans="1:7" ht="15.75" x14ac:dyDescent="0.25">
      <c r="A65" s="36"/>
      <c r="B65" s="20"/>
      <c r="C65" s="20"/>
      <c r="D65" s="20"/>
      <c r="E65" s="20"/>
      <c r="F65" s="18">
        <f>SUM(F46:F64)</f>
        <v>5741</v>
      </c>
      <c r="G65" s="21"/>
    </row>
    <row r="66" spans="1:7" ht="15.75" x14ac:dyDescent="0.25">
      <c r="A66" s="36" t="s">
        <v>181</v>
      </c>
      <c r="B66" s="20"/>
      <c r="C66" s="20"/>
      <c r="D66" s="20"/>
      <c r="E66" s="20"/>
      <c r="F66" s="20">
        <v>205</v>
      </c>
      <c r="G66" s="21"/>
    </row>
    <row r="67" spans="1:7" ht="16.5" thickBot="1" x14ac:dyDescent="0.3">
      <c r="A67" s="35" t="s">
        <v>131</v>
      </c>
      <c r="B67" s="20"/>
      <c r="C67" s="20"/>
      <c r="D67" s="20"/>
      <c r="E67" s="20"/>
      <c r="F67" s="40">
        <f>F29++F43+F65+F66</f>
        <v>95367</v>
      </c>
      <c r="G67" s="21"/>
    </row>
    <row r="68" spans="1:7" ht="16.5" thickBot="1" x14ac:dyDescent="0.3">
      <c r="A68" s="44" t="s">
        <v>182</v>
      </c>
      <c r="B68" s="45"/>
      <c r="C68" s="45"/>
      <c r="D68" s="45"/>
      <c r="E68" s="45"/>
      <c r="F68" s="45"/>
      <c r="G68" s="46"/>
    </row>
    <row r="69" spans="1:7" ht="16.5" thickBot="1" x14ac:dyDescent="0.3">
      <c r="A69" s="1"/>
      <c r="B69" s="1"/>
      <c r="C69" s="1"/>
      <c r="D69" s="1"/>
      <c r="E69" s="1"/>
      <c r="F69" s="1"/>
      <c r="G69" s="1"/>
    </row>
    <row r="70" spans="1:7" ht="32.25" thickBot="1" x14ac:dyDescent="0.3">
      <c r="A70" s="47" t="s">
        <v>133</v>
      </c>
      <c r="B70" s="22"/>
      <c r="C70" s="1"/>
      <c r="D70" s="1"/>
      <c r="E70" s="1"/>
      <c r="F70" s="1"/>
      <c r="G70" s="55"/>
    </row>
    <row r="71" spans="1:7" ht="15.75" x14ac:dyDescent="0.25">
      <c r="A71" s="48">
        <v>2013</v>
      </c>
      <c r="B71" s="49">
        <f>SUM(F49:F50)+F23+F66</f>
        <v>5472</v>
      </c>
      <c r="C71" s="1"/>
      <c r="D71" s="1"/>
      <c r="E71" s="1"/>
      <c r="F71" s="1"/>
      <c r="G71" s="1"/>
    </row>
    <row r="72" spans="1:7" ht="15.75" x14ac:dyDescent="0.25">
      <c r="A72" s="48">
        <v>2014</v>
      </c>
      <c r="B72" s="49">
        <f>F51+F34+F33+F24+F52</f>
        <v>21908</v>
      </c>
      <c r="C72" s="1"/>
      <c r="D72" s="1"/>
      <c r="E72" s="1"/>
      <c r="F72" s="1"/>
      <c r="G72" s="1"/>
    </row>
    <row r="73" spans="1:7" ht="15.75" x14ac:dyDescent="0.25">
      <c r="A73" s="48">
        <v>2015</v>
      </c>
      <c r="B73" s="49">
        <f>SUM(F53:F58)+F36+F25+F35</f>
        <v>17638</v>
      </c>
      <c r="C73" s="1"/>
      <c r="D73" s="1"/>
      <c r="E73" s="1"/>
      <c r="F73" s="1"/>
      <c r="G73" s="1"/>
    </row>
    <row r="74" spans="1:7" ht="15.75" x14ac:dyDescent="0.25">
      <c r="A74" s="48">
        <v>2016</v>
      </c>
      <c r="B74" s="49">
        <f>F59+F26+F60</f>
        <v>19675</v>
      </c>
      <c r="C74" s="1"/>
      <c r="D74" s="1"/>
      <c r="E74" s="1"/>
      <c r="F74" s="1"/>
      <c r="G74" s="1"/>
    </row>
    <row r="75" spans="1:7" ht="15.75" x14ac:dyDescent="0.25">
      <c r="A75" s="48">
        <v>2017</v>
      </c>
      <c r="B75" s="49">
        <f>F61+F37+F27</f>
        <v>14437</v>
      </c>
      <c r="C75" s="1"/>
      <c r="D75" s="1"/>
      <c r="E75" s="1"/>
      <c r="F75" s="1"/>
      <c r="G75" s="1"/>
    </row>
    <row r="76" spans="1:7" ht="15.75" x14ac:dyDescent="0.25">
      <c r="A76" s="50" t="s">
        <v>155</v>
      </c>
      <c r="B76" s="49">
        <f>F62+F39+F38+F28+F40</f>
        <v>14067</v>
      </c>
      <c r="C76" s="1"/>
      <c r="D76" s="1"/>
      <c r="E76" s="1"/>
      <c r="F76" s="1"/>
      <c r="G76" s="1"/>
    </row>
    <row r="77" spans="1:7" ht="15.75" x14ac:dyDescent="0.25">
      <c r="A77" s="50" t="s">
        <v>156</v>
      </c>
      <c r="B77" s="49">
        <f>F41+F42</f>
        <v>2170</v>
      </c>
      <c r="C77" s="1"/>
      <c r="D77" s="1"/>
      <c r="E77" s="1"/>
      <c r="F77" s="1"/>
      <c r="G77" s="1"/>
    </row>
    <row r="78" spans="1:7" ht="15.75" x14ac:dyDescent="0.25">
      <c r="A78" s="50" t="s">
        <v>157</v>
      </c>
      <c r="B78" s="49"/>
      <c r="C78" s="1"/>
      <c r="D78" s="1"/>
      <c r="E78" s="1"/>
      <c r="F78" s="1"/>
      <c r="G78" s="1"/>
    </row>
    <row r="79" spans="1:7" ht="16.5" thickBot="1" x14ac:dyDescent="0.3">
      <c r="A79" s="51" t="s">
        <v>0</v>
      </c>
      <c r="B79" s="52">
        <f>SUM(B71:B77)</f>
        <v>95367</v>
      </c>
      <c r="C79" s="53"/>
      <c r="D79" s="54"/>
      <c r="E79" s="54"/>
      <c r="F79" s="54"/>
      <c r="G79" s="54"/>
    </row>
    <row r="80" spans="1:7" ht="16.5" thickBot="1" x14ac:dyDescent="0.3">
      <c r="A80" s="1"/>
      <c r="B80" s="1"/>
      <c r="C80" s="1"/>
      <c r="D80" s="1"/>
      <c r="E80" s="1"/>
      <c r="F80" s="1"/>
      <c r="G80" s="1"/>
    </row>
    <row r="81" spans="1:7" ht="15.75" x14ac:dyDescent="0.25">
      <c r="A81" s="4" t="s">
        <v>134</v>
      </c>
      <c r="B81" s="17"/>
      <c r="C81" s="1"/>
      <c r="D81" s="1"/>
      <c r="E81" s="1"/>
      <c r="F81" s="1"/>
      <c r="G81" s="1"/>
    </row>
    <row r="82" spans="1:7" ht="16.5" thickBot="1" x14ac:dyDescent="0.3">
      <c r="A82" s="7"/>
      <c r="B82" s="33"/>
      <c r="C82" s="1"/>
      <c r="D82" s="1"/>
      <c r="E82" s="1"/>
      <c r="F82" s="1"/>
      <c r="G82" s="1"/>
    </row>
    <row r="83" spans="1:7" ht="15.75" x14ac:dyDescent="0.25">
      <c r="A83" s="50" t="s">
        <v>135</v>
      </c>
      <c r="B83" s="49">
        <f>F34+F37+SUM(F46:F59)+F61+F60</f>
        <v>8093</v>
      </c>
      <c r="C83" s="1"/>
      <c r="D83" s="1"/>
      <c r="E83" s="1"/>
      <c r="F83" s="1"/>
      <c r="G83" s="1"/>
    </row>
    <row r="84" spans="1:7" ht="15.75" x14ac:dyDescent="0.25">
      <c r="A84" s="50" t="s">
        <v>136</v>
      </c>
      <c r="B84" s="49">
        <f>F62+F39+F38+F36+F35+F33+F32+F29+F66+F42+F41+F40</f>
        <v>87274</v>
      </c>
      <c r="C84" s="1"/>
      <c r="D84" s="1"/>
      <c r="E84" s="1"/>
      <c r="F84" s="1"/>
      <c r="G84" s="1"/>
    </row>
    <row r="85" spans="1:7" ht="16.5" thickBot="1" x14ac:dyDescent="0.3">
      <c r="A85" s="51" t="s">
        <v>137</v>
      </c>
      <c r="B85" s="52">
        <f>SUM(B83:B84)</f>
        <v>95367</v>
      </c>
      <c r="C85" s="1"/>
      <c r="D85" s="1"/>
      <c r="E85" s="1"/>
      <c r="F85" s="1"/>
      <c r="G85" s="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>
      <selection sqref="A1:G84"/>
    </sheetView>
  </sheetViews>
  <sheetFormatPr defaultRowHeight="15" x14ac:dyDescent="0.25"/>
  <cols>
    <col min="1" max="1" width="20.7109375" customWidth="1"/>
    <col min="2" max="2" width="16.5703125" customWidth="1"/>
    <col min="3" max="3" width="11.85546875" customWidth="1"/>
    <col min="4" max="4" width="14.42578125" bestFit="1" customWidth="1"/>
    <col min="5" max="5" width="14.28515625" bestFit="1" customWidth="1"/>
    <col min="6" max="6" width="13.42578125" bestFit="1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8.75" x14ac:dyDescent="0.3">
      <c r="A5" s="2" t="s">
        <v>1</v>
      </c>
      <c r="B5" s="1"/>
      <c r="C5" s="3">
        <v>41425</v>
      </c>
      <c r="D5" s="1"/>
      <c r="E5" s="1"/>
      <c r="F5" s="1"/>
      <c r="G5" s="1"/>
    </row>
    <row r="6" spans="1:7" ht="19.5" thickBot="1" x14ac:dyDescent="0.35">
      <c r="A6" s="2"/>
      <c r="B6" s="1"/>
      <c r="C6" s="1"/>
      <c r="D6" s="1"/>
      <c r="E6" s="1"/>
      <c r="F6" s="1"/>
      <c r="G6" s="1"/>
    </row>
    <row r="7" spans="1:7" ht="15.75" x14ac:dyDescent="0.25">
      <c r="A7" s="4" t="s">
        <v>2</v>
      </c>
      <c r="B7" s="5"/>
      <c r="C7" s="5"/>
      <c r="D7" s="5"/>
      <c r="E7" s="5"/>
      <c r="F7" s="5"/>
      <c r="G7" s="6"/>
    </row>
    <row r="8" spans="1:7" ht="16.5" thickBot="1" x14ac:dyDescent="0.3">
      <c r="A8" s="7"/>
      <c r="B8" s="8"/>
      <c r="C8" s="8"/>
      <c r="D8" s="8"/>
      <c r="E8" s="8"/>
      <c r="F8" s="8"/>
      <c r="G8" s="9"/>
    </row>
    <row r="9" spans="1:7" x14ac:dyDescent="0.25">
      <c r="A9" s="10" t="s">
        <v>3</v>
      </c>
      <c r="B9" s="23" t="s">
        <v>4</v>
      </c>
      <c r="C9" s="23"/>
      <c r="D9" s="11"/>
      <c r="E9" s="11"/>
      <c r="F9" s="11"/>
      <c r="G9" s="12"/>
    </row>
    <row r="10" spans="1:7" x14ac:dyDescent="0.25">
      <c r="A10" s="10" t="s">
        <v>5</v>
      </c>
      <c r="B10" s="23" t="s">
        <v>6</v>
      </c>
      <c r="C10" s="23"/>
      <c r="D10" s="11"/>
      <c r="E10" s="11"/>
      <c r="F10" s="24"/>
      <c r="G10" s="25"/>
    </row>
    <row r="11" spans="1:7" x14ac:dyDescent="0.25">
      <c r="A11" s="10" t="s">
        <v>7</v>
      </c>
      <c r="B11" s="26" t="s">
        <v>8</v>
      </c>
      <c r="C11" s="26"/>
      <c r="D11" s="11"/>
      <c r="E11" s="11"/>
      <c r="F11" s="24"/>
      <c r="G11" s="25"/>
    </row>
    <row r="12" spans="1:7" x14ac:dyDescent="0.25">
      <c r="A12" s="10"/>
      <c r="B12" s="11"/>
      <c r="C12" s="11"/>
      <c r="D12" s="11"/>
      <c r="E12" s="11"/>
      <c r="F12" s="11"/>
      <c r="G12" s="12"/>
    </row>
    <row r="13" spans="1:7" x14ac:dyDescent="0.25">
      <c r="A13" s="27" t="s">
        <v>9</v>
      </c>
      <c r="B13" s="28" t="s">
        <v>10</v>
      </c>
      <c r="C13" s="28" t="s">
        <v>11</v>
      </c>
      <c r="D13" s="28"/>
      <c r="E13" s="11" t="s">
        <v>12</v>
      </c>
      <c r="F13" s="11"/>
      <c r="G13" s="12"/>
    </row>
    <row r="14" spans="1:7" x14ac:dyDescent="0.25">
      <c r="A14" s="27" t="s">
        <v>13</v>
      </c>
      <c r="B14" s="26" t="s">
        <v>14</v>
      </c>
      <c r="C14" s="26" t="s">
        <v>15</v>
      </c>
      <c r="D14" s="26"/>
      <c r="E14" s="29" t="s">
        <v>16</v>
      </c>
      <c r="F14" s="11"/>
      <c r="G14" s="12"/>
    </row>
    <row r="15" spans="1:7" x14ac:dyDescent="0.25">
      <c r="A15" s="27" t="s">
        <v>17</v>
      </c>
      <c r="B15" s="26" t="s">
        <v>18</v>
      </c>
      <c r="C15" s="26" t="s">
        <v>162</v>
      </c>
      <c r="D15" s="26"/>
      <c r="E15" s="26"/>
      <c r="F15" s="11"/>
      <c r="G15" s="12"/>
    </row>
    <row r="16" spans="1:7" ht="19.5" thickBot="1" x14ac:dyDescent="0.35">
      <c r="A16" s="30"/>
      <c r="B16" s="13"/>
      <c r="C16" s="13"/>
      <c r="D16" s="13"/>
      <c r="E16" s="13"/>
      <c r="F16" s="13"/>
      <c r="G16" s="14"/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15.75" x14ac:dyDescent="0.25">
      <c r="A18" s="4" t="s">
        <v>19</v>
      </c>
      <c r="B18" s="16"/>
      <c r="C18" s="16"/>
      <c r="D18" s="16"/>
      <c r="E18" s="16"/>
      <c r="F18" s="16"/>
      <c r="G18" s="17"/>
    </row>
    <row r="19" spans="1:7" ht="16.5" thickBot="1" x14ac:dyDescent="0.3">
      <c r="A19" s="31"/>
      <c r="B19" s="32"/>
      <c r="C19" s="32"/>
      <c r="D19" s="32"/>
      <c r="E19" s="32"/>
      <c r="F19" s="32"/>
      <c r="G19" s="33"/>
    </row>
    <row r="20" spans="1:7" ht="15.75" x14ac:dyDescent="0.25">
      <c r="A20" s="34"/>
      <c r="B20" s="34"/>
      <c r="C20" s="18"/>
      <c r="D20" s="18"/>
      <c r="E20" s="18"/>
      <c r="F20" s="18"/>
      <c r="G20" s="19"/>
    </row>
    <row r="21" spans="1:7" ht="15.75" x14ac:dyDescent="0.25">
      <c r="A21" s="34" t="s">
        <v>20</v>
      </c>
      <c r="B21" s="34"/>
      <c r="C21" s="18"/>
      <c r="D21" s="18"/>
      <c r="E21" s="18"/>
      <c r="F21" s="18"/>
      <c r="G21" s="19"/>
    </row>
    <row r="22" spans="1:7" ht="15.75" x14ac:dyDescent="0.25">
      <c r="A22" s="35" t="s">
        <v>21</v>
      </c>
      <c r="B22" s="18" t="s">
        <v>22</v>
      </c>
      <c r="C22" s="18" t="s">
        <v>23</v>
      </c>
      <c r="D22" s="18" t="s">
        <v>24</v>
      </c>
      <c r="E22" s="18" t="s">
        <v>25</v>
      </c>
      <c r="F22" s="18" t="s">
        <v>26</v>
      </c>
      <c r="G22" s="19" t="s">
        <v>27</v>
      </c>
    </row>
    <row r="23" spans="1:7" ht="15.75" x14ac:dyDescent="0.25">
      <c r="A23" s="36" t="s">
        <v>28</v>
      </c>
      <c r="B23" s="20" t="s">
        <v>29</v>
      </c>
      <c r="C23" s="20" t="s">
        <v>30</v>
      </c>
      <c r="D23" s="37" t="s">
        <v>31</v>
      </c>
      <c r="E23" s="20" t="s">
        <v>32</v>
      </c>
      <c r="F23" s="38">
        <v>4417</v>
      </c>
      <c r="G23" s="39">
        <v>4.5</v>
      </c>
    </row>
    <row r="24" spans="1:7" ht="15.75" x14ac:dyDescent="0.25">
      <c r="A24" s="36" t="s">
        <v>33</v>
      </c>
      <c r="B24" s="20" t="s">
        <v>34</v>
      </c>
      <c r="C24" s="20" t="s">
        <v>30</v>
      </c>
      <c r="D24" s="20" t="s">
        <v>35</v>
      </c>
      <c r="E24" s="20" t="s">
        <v>36</v>
      </c>
      <c r="F24" s="38">
        <v>11601</v>
      </c>
      <c r="G24" s="39">
        <v>4.5</v>
      </c>
    </row>
    <row r="25" spans="1:7" ht="15.75" x14ac:dyDescent="0.25">
      <c r="A25" s="36" t="s">
        <v>37</v>
      </c>
      <c r="B25" s="20" t="s">
        <v>38</v>
      </c>
      <c r="C25" s="20" t="s">
        <v>30</v>
      </c>
      <c r="D25" s="20" t="s">
        <v>35</v>
      </c>
      <c r="E25" s="20" t="s">
        <v>39</v>
      </c>
      <c r="F25" s="38">
        <v>3935</v>
      </c>
      <c r="G25" s="39">
        <v>2.25</v>
      </c>
    </row>
    <row r="26" spans="1:7" ht="15.75" x14ac:dyDescent="0.25">
      <c r="A26" s="36" t="s">
        <v>40</v>
      </c>
      <c r="B26" s="20" t="s">
        <v>41</v>
      </c>
      <c r="C26" s="20" t="s">
        <v>30</v>
      </c>
      <c r="D26" s="20" t="s">
        <v>42</v>
      </c>
      <c r="E26" s="20" t="s">
        <v>43</v>
      </c>
      <c r="F26" s="38">
        <v>19200</v>
      </c>
      <c r="G26" s="39">
        <v>4</v>
      </c>
    </row>
    <row r="27" spans="1:7" ht="15.75" x14ac:dyDescent="0.25">
      <c r="A27" s="36" t="s">
        <v>44</v>
      </c>
      <c r="B27" s="20" t="s">
        <v>45</v>
      </c>
      <c r="C27" s="20" t="s">
        <v>30</v>
      </c>
      <c r="D27" s="20" t="s">
        <v>35</v>
      </c>
      <c r="E27" s="20" t="s">
        <v>46</v>
      </c>
      <c r="F27" s="38">
        <v>12960</v>
      </c>
      <c r="G27" s="39">
        <v>4.5</v>
      </c>
    </row>
    <row r="28" spans="1:7" ht="15.75" x14ac:dyDescent="0.25">
      <c r="A28" s="36" t="s">
        <v>138</v>
      </c>
      <c r="B28" s="20" t="s">
        <v>139</v>
      </c>
      <c r="C28" s="20" t="s">
        <v>30</v>
      </c>
      <c r="D28" s="20" t="s">
        <v>140</v>
      </c>
      <c r="E28" s="20" t="s">
        <v>141</v>
      </c>
      <c r="F28" s="38">
        <v>7400</v>
      </c>
      <c r="G28" s="39">
        <v>2.5</v>
      </c>
    </row>
    <row r="29" spans="1:7" ht="15.75" x14ac:dyDescent="0.25">
      <c r="A29" s="36"/>
      <c r="B29" s="20"/>
      <c r="C29" s="20"/>
      <c r="D29" s="20"/>
      <c r="E29" s="20"/>
      <c r="F29" s="40">
        <f>SUM(F23:F28)</f>
        <v>59513</v>
      </c>
      <c r="G29" s="21"/>
    </row>
    <row r="30" spans="1:7" ht="15.75" x14ac:dyDescent="0.25">
      <c r="A30" s="41" t="s">
        <v>47</v>
      </c>
      <c r="B30" s="20"/>
      <c r="C30" s="20"/>
      <c r="D30" s="20"/>
      <c r="E30" s="20"/>
      <c r="F30" s="20"/>
      <c r="G30" s="21"/>
    </row>
    <row r="31" spans="1:7" ht="15.75" x14ac:dyDescent="0.25">
      <c r="A31" s="35" t="s">
        <v>21</v>
      </c>
      <c r="B31" s="20" t="s">
        <v>22</v>
      </c>
      <c r="C31" s="20" t="s">
        <v>23</v>
      </c>
      <c r="D31" s="20" t="s">
        <v>24</v>
      </c>
      <c r="E31" s="20" t="s">
        <v>25</v>
      </c>
      <c r="F31" s="20" t="s">
        <v>26</v>
      </c>
      <c r="G31" s="21" t="s">
        <v>27</v>
      </c>
    </row>
    <row r="32" spans="1:7" ht="15.75" x14ac:dyDescent="0.25">
      <c r="A32" s="36"/>
      <c r="B32" s="20"/>
      <c r="C32" s="20"/>
      <c r="D32" s="20"/>
      <c r="E32" s="20"/>
      <c r="F32" s="38"/>
      <c r="G32" s="21"/>
    </row>
    <row r="33" spans="1:7" ht="15.75" x14ac:dyDescent="0.25">
      <c r="A33" s="36" t="s">
        <v>49</v>
      </c>
      <c r="B33" s="20" t="s">
        <v>50</v>
      </c>
      <c r="C33" s="20" t="s">
        <v>51</v>
      </c>
      <c r="D33" s="20" t="s">
        <v>52</v>
      </c>
      <c r="E33" s="20" t="s">
        <v>53</v>
      </c>
      <c r="F33" s="38">
        <v>9032</v>
      </c>
      <c r="G33" s="21">
        <v>2.625</v>
      </c>
    </row>
    <row r="34" spans="1:7" ht="15.75" x14ac:dyDescent="0.25">
      <c r="A34" s="36" t="s">
        <v>54</v>
      </c>
      <c r="B34" s="20" t="s">
        <v>55</v>
      </c>
      <c r="C34" s="20" t="s">
        <v>48</v>
      </c>
      <c r="D34" s="20" t="s">
        <v>56</v>
      </c>
      <c r="E34" s="20" t="s">
        <v>57</v>
      </c>
      <c r="F34" s="38">
        <v>1275</v>
      </c>
      <c r="G34" s="42" t="s">
        <v>58</v>
      </c>
    </row>
    <row r="35" spans="1:7" ht="15.75" x14ac:dyDescent="0.25">
      <c r="A35" s="36" t="s">
        <v>59</v>
      </c>
      <c r="B35" s="20" t="s">
        <v>60</v>
      </c>
      <c r="C35" s="20" t="s">
        <v>51</v>
      </c>
      <c r="D35" s="20" t="s">
        <v>61</v>
      </c>
      <c r="E35" s="20" t="s">
        <v>62</v>
      </c>
      <c r="F35" s="38">
        <f>6753+2977</f>
        <v>9730</v>
      </c>
      <c r="G35" s="21">
        <v>2.875</v>
      </c>
    </row>
    <row r="36" spans="1:7" ht="15.75" x14ac:dyDescent="0.25">
      <c r="A36" s="36" t="s">
        <v>63</v>
      </c>
      <c r="B36" s="20" t="s">
        <v>64</v>
      </c>
      <c r="C36" s="20" t="s">
        <v>48</v>
      </c>
      <c r="D36" s="20" t="s">
        <v>65</v>
      </c>
      <c r="E36" s="20" t="s">
        <v>66</v>
      </c>
      <c r="F36" s="38">
        <v>847</v>
      </c>
      <c r="G36" s="43">
        <v>1.75</v>
      </c>
    </row>
    <row r="37" spans="1:7" ht="15.75" x14ac:dyDescent="0.25">
      <c r="A37" s="36" t="s">
        <v>67</v>
      </c>
      <c r="B37" s="20" t="s">
        <v>68</v>
      </c>
      <c r="C37" s="20" t="s">
        <v>69</v>
      </c>
      <c r="D37" s="20" t="s">
        <v>70</v>
      </c>
      <c r="E37" s="20" t="s">
        <v>71</v>
      </c>
      <c r="F37" s="38">
        <v>1177</v>
      </c>
      <c r="G37" s="42" t="s">
        <v>58</v>
      </c>
    </row>
    <row r="38" spans="1:7" ht="15.75" x14ac:dyDescent="0.25">
      <c r="A38" s="36" t="s">
        <v>72</v>
      </c>
      <c r="B38" s="20" t="s">
        <v>73</v>
      </c>
      <c r="C38" s="20" t="s">
        <v>48</v>
      </c>
      <c r="D38" s="20" t="s">
        <v>74</v>
      </c>
      <c r="E38" s="20" t="s">
        <v>75</v>
      </c>
      <c r="F38" s="38">
        <v>1295</v>
      </c>
      <c r="G38" s="21">
        <v>1</v>
      </c>
    </row>
    <row r="39" spans="1:7" ht="15.75" x14ac:dyDescent="0.25">
      <c r="A39" s="36" t="s">
        <v>76</v>
      </c>
      <c r="B39" s="20" t="s">
        <v>77</v>
      </c>
      <c r="C39" s="20" t="s">
        <v>48</v>
      </c>
      <c r="D39" s="20" t="s">
        <v>146</v>
      </c>
      <c r="E39" s="20" t="s">
        <v>78</v>
      </c>
      <c r="F39" s="38">
        <v>290</v>
      </c>
      <c r="G39" s="21">
        <v>3.6549999999999998</v>
      </c>
    </row>
    <row r="40" spans="1:7" ht="15.75" x14ac:dyDescent="0.25">
      <c r="A40" s="36" t="s">
        <v>158</v>
      </c>
      <c r="B40" s="20" t="s">
        <v>159</v>
      </c>
      <c r="C40" s="20" t="s">
        <v>51</v>
      </c>
      <c r="D40" s="20" t="s">
        <v>160</v>
      </c>
      <c r="E40" s="20" t="s">
        <v>161</v>
      </c>
      <c r="F40" s="38">
        <v>4282</v>
      </c>
      <c r="G40" s="21">
        <v>1.125</v>
      </c>
    </row>
    <row r="41" spans="1:7" ht="15.75" x14ac:dyDescent="0.25">
      <c r="A41" s="36" t="s">
        <v>150</v>
      </c>
      <c r="B41" s="20" t="s">
        <v>151</v>
      </c>
      <c r="C41" s="20" t="s">
        <v>48</v>
      </c>
      <c r="D41" s="20" t="s">
        <v>152</v>
      </c>
      <c r="E41" s="20" t="s">
        <v>153</v>
      </c>
      <c r="F41" s="38">
        <v>1018</v>
      </c>
      <c r="G41" s="21">
        <v>1.125</v>
      </c>
    </row>
    <row r="42" spans="1:7" ht="15.75" x14ac:dyDescent="0.25">
      <c r="A42" s="36" t="s">
        <v>147</v>
      </c>
      <c r="B42" s="20" t="s">
        <v>148</v>
      </c>
      <c r="C42" s="20" t="s">
        <v>69</v>
      </c>
      <c r="D42" s="20" t="s">
        <v>154</v>
      </c>
      <c r="E42" s="20" t="s">
        <v>149</v>
      </c>
      <c r="F42" s="38">
        <v>1152</v>
      </c>
      <c r="G42" s="43">
        <v>4.0999999999999996</v>
      </c>
    </row>
    <row r="43" spans="1:7" ht="15.75" x14ac:dyDescent="0.25">
      <c r="A43" s="36"/>
      <c r="B43" s="20"/>
      <c r="C43" s="20"/>
      <c r="D43" s="20"/>
      <c r="E43" s="20"/>
      <c r="F43" s="40">
        <f>SUM(F32:F42)</f>
        <v>30098</v>
      </c>
      <c r="G43" s="21"/>
    </row>
    <row r="44" spans="1:7" ht="15.75" x14ac:dyDescent="0.25">
      <c r="A44" s="41" t="s">
        <v>79</v>
      </c>
      <c r="B44" s="20"/>
      <c r="C44" s="20"/>
      <c r="D44" s="20"/>
      <c r="E44" s="20"/>
      <c r="F44" s="20"/>
      <c r="G44" s="21"/>
    </row>
    <row r="45" spans="1:7" ht="15.75" x14ac:dyDescent="0.25">
      <c r="A45" s="35" t="s">
        <v>21</v>
      </c>
      <c r="B45" s="20" t="s">
        <v>22</v>
      </c>
      <c r="C45" s="20" t="s">
        <v>23</v>
      </c>
      <c r="D45" s="20" t="s">
        <v>24</v>
      </c>
      <c r="E45" s="20" t="s">
        <v>25</v>
      </c>
      <c r="F45" s="20" t="s">
        <v>26</v>
      </c>
      <c r="G45" s="21" t="s">
        <v>27</v>
      </c>
    </row>
    <row r="46" spans="1:7" ht="15.75" x14ac:dyDescent="0.25">
      <c r="A46" s="36"/>
      <c r="B46" s="20"/>
      <c r="C46" s="20"/>
      <c r="D46" s="20"/>
      <c r="E46" s="20"/>
      <c r="F46" s="20"/>
      <c r="G46" s="42"/>
    </row>
    <row r="47" spans="1:7" ht="15.75" x14ac:dyDescent="0.25">
      <c r="A47" s="36"/>
      <c r="B47" s="20"/>
      <c r="C47" s="20"/>
      <c r="D47" s="20"/>
      <c r="E47" s="20"/>
      <c r="F47" s="20"/>
      <c r="G47" s="42"/>
    </row>
    <row r="48" spans="1:7" ht="15.75" x14ac:dyDescent="0.25">
      <c r="A48" s="36"/>
      <c r="B48" s="20"/>
      <c r="C48" s="20"/>
      <c r="D48" s="20"/>
      <c r="E48" s="20"/>
      <c r="F48" s="20"/>
      <c r="G48" s="42"/>
    </row>
    <row r="49" spans="1:7" ht="15.75" x14ac:dyDescent="0.25">
      <c r="A49" s="36" t="s">
        <v>81</v>
      </c>
      <c r="B49" s="20" t="s">
        <v>82</v>
      </c>
      <c r="C49" s="20" t="s">
        <v>30</v>
      </c>
      <c r="D49" s="20" t="s">
        <v>83</v>
      </c>
      <c r="E49" s="20" t="s">
        <v>84</v>
      </c>
      <c r="F49" s="20">
        <v>550</v>
      </c>
      <c r="G49" s="42" t="s">
        <v>58</v>
      </c>
    </row>
    <row r="50" spans="1:7" ht="15.75" x14ac:dyDescent="0.25">
      <c r="A50" s="36" t="s">
        <v>85</v>
      </c>
      <c r="B50" s="20" t="s">
        <v>86</v>
      </c>
      <c r="C50" s="20" t="s">
        <v>30</v>
      </c>
      <c r="D50" s="20" t="s">
        <v>87</v>
      </c>
      <c r="E50" s="20" t="s">
        <v>88</v>
      </c>
      <c r="F50" s="20">
        <v>300</v>
      </c>
      <c r="G50" s="42" t="s">
        <v>58</v>
      </c>
    </row>
    <row r="51" spans="1:7" ht="15.75" x14ac:dyDescent="0.25">
      <c r="A51" s="36" t="s">
        <v>89</v>
      </c>
      <c r="B51" s="20" t="s">
        <v>90</v>
      </c>
      <c r="C51" s="20" t="s">
        <v>30</v>
      </c>
      <c r="D51" s="20" t="s">
        <v>91</v>
      </c>
      <c r="E51" s="20" t="s">
        <v>92</v>
      </c>
      <c r="F51" s="20">
        <v>400</v>
      </c>
      <c r="G51" s="42" t="s">
        <v>58</v>
      </c>
    </row>
    <row r="52" spans="1:7" ht="15.75" x14ac:dyDescent="0.25">
      <c r="A52" s="36" t="s">
        <v>93</v>
      </c>
      <c r="B52" s="20" t="s">
        <v>94</v>
      </c>
      <c r="C52" s="20" t="s">
        <v>30</v>
      </c>
      <c r="D52" s="20" t="s">
        <v>95</v>
      </c>
      <c r="E52" s="20" t="s">
        <v>96</v>
      </c>
      <c r="F52" s="20">
        <v>740</v>
      </c>
      <c r="G52" s="42" t="s">
        <v>58</v>
      </c>
    </row>
    <row r="53" spans="1:7" ht="15.75" x14ac:dyDescent="0.25">
      <c r="A53" s="36" t="s">
        <v>97</v>
      </c>
      <c r="B53" s="20" t="s">
        <v>98</v>
      </c>
      <c r="C53" s="20" t="s">
        <v>30</v>
      </c>
      <c r="D53" s="20" t="s">
        <v>91</v>
      </c>
      <c r="E53" s="20" t="s">
        <v>99</v>
      </c>
      <c r="F53" s="20">
        <v>825</v>
      </c>
      <c r="G53" s="42" t="s">
        <v>58</v>
      </c>
    </row>
    <row r="54" spans="1:7" ht="15.75" x14ac:dyDescent="0.25">
      <c r="A54" s="36" t="s">
        <v>100</v>
      </c>
      <c r="B54" s="20" t="s">
        <v>101</v>
      </c>
      <c r="C54" s="20" t="s">
        <v>30</v>
      </c>
      <c r="D54" s="20" t="s">
        <v>102</v>
      </c>
      <c r="E54" s="20" t="s">
        <v>103</v>
      </c>
      <c r="F54" s="20">
        <v>700</v>
      </c>
      <c r="G54" s="42" t="s">
        <v>58</v>
      </c>
    </row>
    <row r="55" spans="1:7" ht="15.75" x14ac:dyDescent="0.25">
      <c r="A55" s="36" t="s">
        <v>104</v>
      </c>
      <c r="B55" s="20" t="s">
        <v>105</v>
      </c>
      <c r="C55" s="20" t="s">
        <v>30</v>
      </c>
      <c r="D55" s="20" t="s">
        <v>80</v>
      </c>
      <c r="E55" s="20" t="s">
        <v>106</v>
      </c>
      <c r="F55" s="20">
        <v>200</v>
      </c>
      <c r="G55" s="42" t="s">
        <v>58</v>
      </c>
    </row>
    <row r="56" spans="1:7" ht="15.75" x14ac:dyDescent="0.25">
      <c r="A56" s="36" t="s">
        <v>107</v>
      </c>
      <c r="B56" s="20" t="s">
        <v>108</v>
      </c>
      <c r="C56" s="20" t="s">
        <v>30</v>
      </c>
      <c r="D56" s="20" t="s">
        <v>109</v>
      </c>
      <c r="E56" s="20" t="s">
        <v>110</v>
      </c>
      <c r="F56" s="20">
        <v>600</v>
      </c>
      <c r="G56" s="42" t="s">
        <v>58</v>
      </c>
    </row>
    <row r="57" spans="1:7" ht="15.75" x14ac:dyDescent="0.25">
      <c r="A57" s="36" t="s">
        <v>111</v>
      </c>
      <c r="B57" s="20" t="s">
        <v>112</v>
      </c>
      <c r="C57" s="20" t="s">
        <v>30</v>
      </c>
      <c r="D57" s="20" t="s">
        <v>113</v>
      </c>
      <c r="E57" s="20" t="s">
        <v>114</v>
      </c>
      <c r="F57" s="20">
        <v>550</v>
      </c>
      <c r="G57" s="42" t="s">
        <v>58</v>
      </c>
    </row>
    <row r="58" spans="1:7" ht="15.75" x14ac:dyDescent="0.25">
      <c r="A58" s="36" t="s">
        <v>115</v>
      </c>
      <c r="B58" s="20" t="s">
        <v>116</v>
      </c>
      <c r="C58" s="20" t="s">
        <v>30</v>
      </c>
      <c r="D58" s="20" t="s">
        <v>117</v>
      </c>
      <c r="E58" s="20" t="s">
        <v>118</v>
      </c>
      <c r="F58" s="20">
        <v>100</v>
      </c>
      <c r="G58" s="42" t="s">
        <v>58</v>
      </c>
    </row>
    <row r="59" spans="1:7" ht="15.75" x14ac:dyDescent="0.25">
      <c r="A59" s="36" t="s">
        <v>119</v>
      </c>
      <c r="B59" s="20" t="s">
        <v>120</v>
      </c>
      <c r="C59" s="20" t="s">
        <v>30</v>
      </c>
      <c r="D59" s="20" t="s">
        <v>121</v>
      </c>
      <c r="E59" s="20" t="s">
        <v>122</v>
      </c>
      <c r="F59" s="20">
        <v>225</v>
      </c>
      <c r="G59" s="42" t="s">
        <v>58</v>
      </c>
    </row>
    <row r="60" spans="1:7" ht="15.75" x14ac:dyDescent="0.25">
      <c r="A60" s="36" t="s">
        <v>145</v>
      </c>
      <c r="B60" s="20" t="s">
        <v>144</v>
      </c>
      <c r="C60" s="20" t="s">
        <v>30</v>
      </c>
      <c r="D60" s="20" t="s">
        <v>143</v>
      </c>
      <c r="E60" s="20" t="s">
        <v>142</v>
      </c>
      <c r="F60" s="20">
        <v>250</v>
      </c>
      <c r="G60" s="42" t="s">
        <v>58</v>
      </c>
    </row>
    <row r="61" spans="1:7" ht="15.75" x14ac:dyDescent="0.25">
      <c r="A61" s="36" t="s">
        <v>123</v>
      </c>
      <c r="B61" s="20" t="s">
        <v>124</v>
      </c>
      <c r="C61" s="20" t="s">
        <v>30</v>
      </c>
      <c r="D61" s="20" t="s">
        <v>125</v>
      </c>
      <c r="E61" s="20" t="s">
        <v>126</v>
      </c>
      <c r="F61" s="20">
        <v>100</v>
      </c>
      <c r="G61" s="21">
        <v>3.25</v>
      </c>
    </row>
    <row r="62" spans="1:7" ht="15.75" x14ac:dyDescent="0.25">
      <c r="A62" s="36" t="s">
        <v>127</v>
      </c>
      <c r="B62" s="20" t="s">
        <v>128</v>
      </c>
      <c r="C62" s="20" t="s">
        <v>30</v>
      </c>
      <c r="D62" s="20" t="s">
        <v>129</v>
      </c>
      <c r="E62" s="20" t="s">
        <v>130</v>
      </c>
      <c r="F62" s="20">
        <v>200</v>
      </c>
      <c r="G62" s="42" t="s">
        <v>58</v>
      </c>
    </row>
    <row r="63" spans="1:7" ht="15.75" x14ac:dyDescent="0.25">
      <c r="A63" s="36"/>
      <c r="B63" s="20"/>
      <c r="C63" s="20"/>
      <c r="D63" s="20"/>
      <c r="E63" s="20"/>
      <c r="F63" s="20"/>
      <c r="G63" s="42"/>
    </row>
    <row r="64" spans="1:7" ht="15.75" x14ac:dyDescent="0.25">
      <c r="A64" s="36"/>
      <c r="B64" s="20"/>
      <c r="C64" s="20"/>
      <c r="D64" s="20"/>
      <c r="E64" s="20"/>
      <c r="F64" s="18">
        <f>SUM(F46:F63)</f>
        <v>5740</v>
      </c>
      <c r="G64" s="21"/>
    </row>
    <row r="65" spans="1:7" ht="15.75" x14ac:dyDescent="0.25">
      <c r="A65" s="36" t="s">
        <v>181</v>
      </c>
      <c r="B65" s="20"/>
      <c r="C65" s="20"/>
      <c r="D65" s="20"/>
      <c r="E65" s="20"/>
      <c r="F65" s="20">
        <v>0</v>
      </c>
      <c r="G65" s="21"/>
    </row>
    <row r="66" spans="1:7" ht="16.5" thickBot="1" x14ac:dyDescent="0.3">
      <c r="A66" s="35" t="s">
        <v>131</v>
      </c>
      <c r="B66" s="20"/>
      <c r="C66" s="20"/>
      <c r="D66" s="20"/>
      <c r="E66" s="20"/>
      <c r="F66" s="40">
        <f>F29++F43+F64+F65</f>
        <v>95351</v>
      </c>
      <c r="G66" s="21"/>
    </row>
    <row r="67" spans="1:7" ht="16.5" thickBot="1" x14ac:dyDescent="0.3">
      <c r="A67" s="44" t="s">
        <v>132</v>
      </c>
      <c r="B67" s="45"/>
      <c r="C67" s="45"/>
      <c r="D67" s="45"/>
      <c r="E67" s="45"/>
      <c r="F67" s="45"/>
      <c r="G67" s="46"/>
    </row>
    <row r="68" spans="1:7" ht="16.5" thickBot="1" x14ac:dyDescent="0.3">
      <c r="A68" s="1"/>
      <c r="B68" s="1"/>
      <c r="C68" s="1"/>
      <c r="D68" s="1"/>
      <c r="E68" s="1"/>
      <c r="F68" s="1"/>
      <c r="G68" s="1"/>
    </row>
    <row r="69" spans="1:7" ht="32.25" thickBot="1" x14ac:dyDescent="0.3">
      <c r="A69" s="47" t="s">
        <v>133</v>
      </c>
      <c r="B69" s="22"/>
      <c r="C69" s="1"/>
      <c r="D69" s="1"/>
      <c r="E69" s="1"/>
      <c r="F69" s="1"/>
      <c r="G69" s="55"/>
    </row>
    <row r="70" spans="1:7" ht="15.75" x14ac:dyDescent="0.25">
      <c r="A70" s="48">
        <v>2013</v>
      </c>
      <c r="B70" s="49">
        <f>SUM(F48:F50)+F23+F65</f>
        <v>5267</v>
      </c>
      <c r="C70" s="1"/>
      <c r="D70" s="1"/>
      <c r="E70" s="1"/>
      <c r="F70" s="1"/>
      <c r="G70" s="1"/>
    </row>
    <row r="71" spans="1:7" ht="15.75" x14ac:dyDescent="0.25">
      <c r="A71" s="48">
        <v>2014</v>
      </c>
      <c r="B71" s="49">
        <f>F51+F34+F33+F24+F52</f>
        <v>23048</v>
      </c>
      <c r="C71" s="1"/>
      <c r="D71" s="1"/>
      <c r="E71" s="1"/>
      <c r="F71" s="1"/>
      <c r="G71" s="1"/>
    </row>
    <row r="72" spans="1:7" ht="15.75" x14ac:dyDescent="0.25">
      <c r="A72" s="48">
        <v>2015</v>
      </c>
      <c r="B72" s="49">
        <f>SUM(F53:F58)+F36+F25+F35</f>
        <v>17487</v>
      </c>
      <c r="C72" s="1"/>
      <c r="D72" s="1"/>
      <c r="E72" s="1"/>
      <c r="F72" s="1"/>
      <c r="G72" s="1"/>
    </row>
    <row r="73" spans="1:7" ht="15.75" x14ac:dyDescent="0.25">
      <c r="A73" s="48">
        <v>2016</v>
      </c>
      <c r="B73" s="49">
        <f>F59+F26+F60</f>
        <v>19675</v>
      </c>
      <c r="C73" s="1"/>
      <c r="D73" s="1"/>
      <c r="E73" s="1"/>
      <c r="F73" s="1"/>
      <c r="G73" s="1"/>
    </row>
    <row r="74" spans="1:7" ht="15.75" x14ac:dyDescent="0.25">
      <c r="A74" s="48">
        <v>2017</v>
      </c>
      <c r="B74" s="49">
        <f>F62+F37+F27</f>
        <v>14337</v>
      </c>
      <c r="C74" s="1"/>
      <c r="D74" s="1"/>
      <c r="E74" s="1"/>
      <c r="F74" s="1"/>
      <c r="G74" s="1"/>
    </row>
    <row r="75" spans="1:7" ht="15.75" x14ac:dyDescent="0.25">
      <c r="A75" s="50" t="s">
        <v>155</v>
      </c>
      <c r="B75" s="49">
        <f>F61+F39+F38+F28+F40</f>
        <v>13367</v>
      </c>
      <c r="C75" s="1"/>
      <c r="D75" s="1"/>
      <c r="E75" s="1"/>
      <c r="F75" s="1"/>
      <c r="G75" s="1"/>
    </row>
    <row r="76" spans="1:7" ht="15.75" x14ac:dyDescent="0.25">
      <c r="A76" s="50" t="s">
        <v>156</v>
      </c>
      <c r="B76" s="49">
        <f>F41+F42</f>
        <v>2170</v>
      </c>
      <c r="C76" s="1"/>
      <c r="D76" s="1"/>
      <c r="E76" s="1"/>
      <c r="F76" s="1"/>
      <c r="G76" s="1"/>
    </row>
    <row r="77" spans="1:7" ht="15.75" x14ac:dyDescent="0.25">
      <c r="A77" s="50" t="s">
        <v>157</v>
      </c>
      <c r="B77" s="49"/>
      <c r="C77" s="1"/>
      <c r="D77" s="1"/>
      <c r="E77" s="1"/>
      <c r="F77" s="1"/>
      <c r="G77" s="1"/>
    </row>
    <row r="78" spans="1:7" ht="16.5" thickBot="1" x14ac:dyDescent="0.3">
      <c r="A78" s="51" t="s">
        <v>0</v>
      </c>
      <c r="B78" s="52">
        <f>SUM(B70:B76)</f>
        <v>95351</v>
      </c>
      <c r="C78" s="53"/>
      <c r="D78" s="54"/>
      <c r="E78" s="54"/>
      <c r="F78" s="54"/>
      <c r="G78" s="54"/>
    </row>
    <row r="79" spans="1:7" ht="16.5" thickBot="1" x14ac:dyDescent="0.3">
      <c r="A79" s="1"/>
      <c r="B79" s="1"/>
      <c r="C79" s="1"/>
      <c r="D79" s="1"/>
      <c r="E79" s="1"/>
      <c r="F79" s="1"/>
      <c r="G79" s="1"/>
    </row>
    <row r="80" spans="1:7" ht="15.75" x14ac:dyDescent="0.25">
      <c r="A80" s="4" t="s">
        <v>134</v>
      </c>
      <c r="B80" s="17"/>
      <c r="C80" s="1"/>
      <c r="D80" s="1"/>
      <c r="E80" s="1"/>
      <c r="F80" s="1"/>
      <c r="G80" s="1"/>
    </row>
    <row r="81" spans="1:7" ht="16.5" thickBot="1" x14ac:dyDescent="0.3">
      <c r="A81" s="7"/>
      <c r="B81" s="33"/>
      <c r="C81" s="1"/>
      <c r="D81" s="1"/>
      <c r="E81" s="1"/>
      <c r="F81" s="1"/>
      <c r="G81" s="1"/>
    </row>
    <row r="82" spans="1:7" ht="15.75" x14ac:dyDescent="0.25">
      <c r="A82" s="50" t="s">
        <v>135</v>
      </c>
      <c r="B82" s="49">
        <f>F34+F37+SUM(F46:F59)+F62+F60</f>
        <v>8092</v>
      </c>
      <c r="C82" s="1"/>
      <c r="D82" s="1"/>
      <c r="E82" s="1"/>
      <c r="F82" s="1"/>
      <c r="G82" s="1"/>
    </row>
    <row r="83" spans="1:7" ht="15.75" x14ac:dyDescent="0.25">
      <c r="A83" s="50" t="s">
        <v>136</v>
      </c>
      <c r="B83" s="49">
        <f>F61+F39+F38+F36+F35+F33+F32+F29+F65+F42+F41+F40</f>
        <v>87259</v>
      </c>
      <c r="C83" s="1"/>
      <c r="D83" s="1"/>
      <c r="E83" s="1"/>
      <c r="F83" s="1"/>
      <c r="G83" s="1"/>
    </row>
    <row r="84" spans="1:7" ht="16.5" thickBot="1" x14ac:dyDescent="0.3">
      <c r="A84" s="51" t="s">
        <v>137</v>
      </c>
      <c r="B84" s="52">
        <f>SUM(B82:B83)</f>
        <v>95351</v>
      </c>
      <c r="C84" s="1"/>
      <c r="D84" s="1"/>
      <c r="E84" s="1"/>
      <c r="F84" s="1"/>
      <c r="G84" s="1"/>
    </row>
    <row r="85" spans="1:7" ht="15.75" x14ac:dyDescent="0.25">
      <c r="A85" s="1"/>
      <c r="B85" s="1"/>
      <c r="C85" s="1"/>
      <c r="D85" s="1"/>
      <c r="E85" s="1"/>
      <c r="F85" s="1"/>
      <c r="G85" s="1"/>
    </row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Mars 31,2014</vt:lpstr>
      <vt:lpstr>December 31,2013 </vt:lpstr>
      <vt:lpstr>November 30,2013</vt:lpstr>
      <vt:lpstr>October 31,2013</vt:lpstr>
      <vt:lpstr>September 30,2013</vt:lpstr>
      <vt:lpstr>August 31, 2013</vt:lpstr>
      <vt:lpstr>July 31, 2013</vt:lpstr>
      <vt:lpstr>June 30, 2013</vt:lpstr>
      <vt:lpstr>May 31, 2013</vt:lpstr>
      <vt:lpstr>April 30, 2013</vt:lpstr>
      <vt:lpstr>March 31, 2013</vt:lpstr>
      <vt:lpstr>February 28, 2013</vt:lpstr>
      <vt:lpstr>January 31, 2013</vt:lpstr>
    </vt:vector>
  </TitlesOfParts>
  <Company>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Broström Åsa</dc:creator>
  <cp:lastModifiedBy>Nadjari Dayan</cp:lastModifiedBy>
  <cp:lastPrinted>2013-06-18T12:47:58Z</cp:lastPrinted>
  <dcterms:created xsi:type="dcterms:W3CDTF">2012-11-06T10:08:59Z</dcterms:created>
  <dcterms:modified xsi:type="dcterms:W3CDTF">2014-04-25T07:17:45Z</dcterms:modified>
</cp:coreProperties>
</file>